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Compartilhada\Licitações 2023\Certames\Tomada de Preços\TP 21-2023 (10497-2023) - Recape Rua Paulina Emilia\"/>
    </mc:Choice>
  </mc:AlternateContent>
  <bookViews>
    <workbookView xWindow="0" yWindow="0" windowWidth="38400" windowHeight="13125" tabRatio="500"/>
  </bookViews>
  <sheets>
    <sheet name="PLANILHA ORÇAMENTÁRIA_R1" sheetId="1" r:id="rId1"/>
    <sheet name="COMPOSIÇÃO" sheetId="2" r:id="rId2"/>
    <sheet name="CRONOGRAMA" sheetId="3" r:id="rId3"/>
  </sheets>
  <externalReferences>
    <externalReference r:id="rId4"/>
  </externalReferences>
  <definedNames>
    <definedName name="_xlnm.Print_Area" localSheetId="1">COMPOSIÇÃO!$A$1:$G$34</definedName>
    <definedName name="_xlnm.Print_Area" localSheetId="2">CRONOGRAMA!$A$1:$K$22</definedName>
    <definedName name="_xlnm.Print_Area" localSheetId="0">'PLANILHA ORÇAMENTÁRIA_R1'!$A$2:$J$34</definedName>
  </definedNames>
  <calcPr calcId="152511"/>
  <fileRecoveryPr repairLoad="1"/>
</workbook>
</file>

<file path=xl/calcChain.xml><?xml version="1.0" encoding="utf-8"?>
<calcChain xmlns="http://schemas.openxmlformats.org/spreadsheetml/2006/main">
  <c r="B16" i="3" l="1"/>
  <c r="B15" i="3"/>
  <c r="B14" i="3"/>
  <c r="G17" i="2"/>
  <c r="G18" i="2" s="1"/>
  <c r="G23" i="1" s="1"/>
  <c r="G16" i="2"/>
  <c r="G13" i="2"/>
  <c r="G12" i="2"/>
  <c r="G14" i="2" s="1"/>
  <c r="G22" i="1" s="1"/>
  <c r="F29" i="1"/>
  <c r="J28" i="1"/>
  <c r="J27" i="1" s="1"/>
  <c r="C16" i="3" s="1"/>
  <c r="I28" i="1"/>
  <c r="H28" i="1"/>
  <c r="I27" i="1"/>
  <c r="I26" i="1"/>
  <c r="H26" i="1"/>
  <c r="J26" i="1" s="1"/>
  <c r="J25" i="1"/>
  <c r="I25" i="1"/>
  <c r="H25" i="1"/>
  <c r="J24" i="1"/>
  <c r="I24" i="1"/>
  <c r="H24" i="1"/>
  <c r="I21" i="1"/>
  <c r="H21" i="1"/>
  <c r="J21" i="1" s="1"/>
  <c r="J19" i="1"/>
  <c r="J18" i="1" s="1"/>
  <c r="I19" i="1"/>
  <c r="I18" i="1" s="1"/>
  <c r="H19" i="1"/>
  <c r="I23" i="1" l="1"/>
  <c r="H23" i="1"/>
  <c r="J23" i="1" s="1"/>
  <c r="C14" i="3"/>
  <c r="J30" i="1"/>
  <c r="I22" i="1"/>
  <c r="H22" i="1"/>
  <c r="J22" i="1" s="1"/>
  <c r="J20" i="1"/>
  <c r="C15" i="3" s="1"/>
  <c r="I30" i="1"/>
  <c r="I20" i="1"/>
  <c r="I16" i="3"/>
  <c r="K16" i="3" l="1"/>
  <c r="J16" i="3"/>
  <c r="E14" i="3"/>
  <c r="C17" i="3"/>
  <c r="D16" i="3" s="1"/>
  <c r="I15" i="3"/>
  <c r="E15" i="3"/>
  <c r="G15" i="3"/>
  <c r="F15" i="3" l="1"/>
  <c r="K15" i="3"/>
  <c r="J15" i="3"/>
  <c r="I17" i="3"/>
  <c r="J17" i="3" s="1"/>
  <c r="D15" i="3"/>
  <c r="K14" i="3"/>
  <c r="F14" i="3"/>
  <c r="E17" i="3"/>
  <c r="F17" i="3" s="1"/>
  <c r="H15" i="3"/>
  <c r="G17" i="3"/>
  <c r="H17" i="3" s="1"/>
  <c r="D14" i="3"/>
  <c r="D17" i="3" s="1"/>
  <c r="K17" i="3" l="1"/>
</calcChain>
</file>

<file path=xl/sharedStrings.xml><?xml version="1.0" encoding="utf-8"?>
<sst xmlns="http://schemas.openxmlformats.org/spreadsheetml/2006/main" count="133" uniqueCount="80">
  <si>
    <t>PLANILHA ORÇAMENTÁRIA</t>
  </si>
  <si>
    <t>DATA-BASE: TABELAS DESONERADAS</t>
  </si>
  <si>
    <t>SINAPI</t>
  </si>
  <si>
    <t>JULHO/23</t>
  </si>
  <si>
    <t>LEIS SOCIAIS:</t>
  </si>
  <si>
    <t>47,57% (mês)</t>
  </si>
  <si>
    <r>
      <t xml:space="preserve">OBRA: </t>
    </r>
    <r>
      <rPr>
        <sz val="12"/>
        <rFont val="Arial"/>
        <charset val="1"/>
      </rPr>
      <t>RECUPERAÇÃO ASFÁLTICA EM VIA DO BAIRRO SANTA CECÍLIA</t>
    </r>
  </si>
  <si>
    <t>CDHU</t>
  </si>
  <si>
    <r>
      <t xml:space="preserve">LOCAL: 	</t>
    </r>
    <r>
      <rPr>
        <sz val="12"/>
        <color rgb="FF000000"/>
        <rFont val="Arial"/>
        <charset val="1"/>
      </rPr>
      <t>RUA PAULINA EMÍLIA VIEIRA – BAIRRO SANTA CECÍLIA</t>
    </r>
  </si>
  <si>
    <t>BDI</t>
  </si>
  <si>
    <t>VALOR UNITÁRIO</t>
  </si>
  <si>
    <t>VALOR TOTAL</t>
  </si>
  <si>
    <t>ITEM</t>
  </si>
  <si>
    <t>FONTE</t>
  </si>
  <si>
    <t>CÓDIGO</t>
  </si>
  <si>
    <t>MATERIAL E MÃO DE OBRA</t>
  </si>
  <si>
    <t>UNIDADE</t>
  </si>
  <si>
    <t>QUANTIDADE</t>
  </si>
  <si>
    <t>SEM BDI</t>
  </si>
  <si>
    <t>COM BDI</t>
  </si>
  <si>
    <t>MEMÓRIA DE CÁLCULO</t>
  </si>
  <si>
    <t>SERVIÇOS PRELIMINARES</t>
  </si>
  <si>
    <t>1.1</t>
  </si>
  <si>
    <t>02.08.020</t>
  </si>
  <si>
    <t>Placa de identificação para obra</t>
  </si>
  <si>
    <t>m²</t>
  </si>
  <si>
    <t>&gt;&gt;Placa nas dimensões = 2,00m x 1,25m = 2,50m²</t>
  </si>
  <si>
    <t>RECUPERAÇÃO ASFÁLTICA – RUA PAULINA EMÍLIA VIEIRA</t>
  </si>
  <si>
    <t>2.1</t>
  </si>
  <si>
    <t>54.01.030</t>
  </si>
  <si>
    <t>Abertura e preparo de caixa até 40 cm, compactação do subleito mínimo de 95% do PN e transporte até o raio de 1 km</t>
  </si>
  <si>
    <t>m³</t>
  </si>
  <si>
    <t>&gt;&gt; Abertura de caixa = 1.241,59m² x 0,30m = 372,48m³</t>
  </si>
  <si>
    <t>2.2</t>
  </si>
  <si>
    <t>COMPOSIÇÃO 1</t>
  </si>
  <si>
    <t>Execução e compactação de base e ou sub base para pavimentação de brita graduada simples tratada com cimento, incluso transporte</t>
  </si>
  <si>
    <t>&gt;&gt; Brita tratada com cimento = 1.241,59m² x 0,15m = 186,24m³</t>
  </si>
  <si>
    <t>2.3</t>
  </si>
  <si>
    <t>COMPOSIÇÃO 2</t>
  </si>
  <si>
    <t>Execução e compactação de base e ou sub base para pavimentação de brita graduada simples, incluso transporte</t>
  </si>
  <si>
    <t>&gt;&gt; Brita simples = 1.241,59m² x 0,15m = 186,24m³</t>
  </si>
  <si>
    <t>2.4</t>
  </si>
  <si>
    <t>54.03.240</t>
  </si>
  <si>
    <t>Imprimação betuminosa impermeabilizante</t>
  </si>
  <si>
    <t>&gt;&gt; Área de imprimação= 1.241,59m²</t>
  </si>
  <si>
    <t>2.5</t>
  </si>
  <si>
    <t>54.03.230</t>
  </si>
  <si>
    <t>Imprimação betuminosa ligante</t>
  </si>
  <si>
    <t>2.6</t>
  </si>
  <si>
    <t>54.03.210</t>
  </si>
  <si>
    <t>Camada de rolamento em concreto betuminoso usinado quente - CBUQ</t>
  </si>
  <si>
    <t>&gt;&gt; CBUQ = 1.241,59m² x 0,03m = 37,24m³</t>
  </si>
  <si>
    <t>LEVANTAMENTO PLANIMÉTRICO - FINAL</t>
  </si>
  <si>
    <t>3.1</t>
  </si>
  <si>
    <t>01.20.280</t>
  </si>
  <si>
    <t>Levantamento planimétrico de área pavimentada para veículo e pedestre</t>
  </si>
  <si>
    <t>ÁREA DE RECUPERAÇÃO ASFÁLTICA</t>
  </si>
  <si>
    <t>TOTAL</t>
  </si>
  <si>
    <t>PILAR DO SUL-SP, 16 DE AGOSTO DE 2.023.</t>
  </si>
  <si>
    <t>QUADRO DE COMPOSIÇÕES</t>
  </si>
  <si>
    <t>FONTE/CÓDIGO</t>
  </si>
  <si>
    <t>DESCRIÇÃO</t>
  </si>
  <si>
    <t>TOTAL (m³)</t>
  </si>
  <si>
    <t>SINAPI 96397</t>
  </si>
  <si>
    <t>Execução e compactação de base e ou sub base para pavimentação de brita graduada simples tratada com cimento</t>
  </si>
  <si>
    <t>SINAPI 95876</t>
  </si>
  <si>
    <t>Transporte com caminhão basculante de 14 m³, em via urbana pavimentada, dmt até 30 km (brita graduada simples tratada com cimento)</t>
  </si>
  <si>
    <t>m³ x km</t>
  </si>
  <si>
    <t>SINAPI 96396</t>
  </si>
  <si>
    <t>Execução e compactação de base e ou sub base para pavimentação de brita graduada simples</t>
  </si>
  <si>
    <t>Transporte com caminhão basculante de 14 m³, em via urbana pavimentada, dmt até 30 km (brita graduada simples)</t>
  </si>
  <si>
    <t>CRONOGRAMA FÍSICO-FINANCEIRO</t>
  </si>
  <si>
    <t>ETAPA</t>
  </si>
  <si>
    <t>1º MÊS</t>
  </si>
  <si>
    <t>2º MÊS</t>
  </si>
  <si>
    <t>3º MÊS</t>
  </si>
  <si>
    <t>TOTAL POR SERVIÇOS</t>
  </si>
  <si>
    <t>VALOR</t>
  </si>
  <si>
    <t>%</t>
  </si>
  <si>
    <t>TOTAL POR MÊS/
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</si>
</sst>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&quot;R$&quot;\ #,##0.00_);[Red]\(&quot;R$&quot;\ #,###.00\)"/>
    <numFmt numFmtId="165" formatCode="&quot;R$&quot;\ #,##0.00"/>
    <numFmt numFmtId="166" formatCode="&quot;R$ &quot;#,##0.00"/>
  </numFmts>
  <fonts count="15">
    <font>
      <sz val="11"/>
      <color rgb="FF000000"/>
      <name val="Calibri"/>
      <charset val="1"/>
    </font>
    <font>
      <sz val="12"/>
      <color rgb="FF000000"/>
      <name val="Calibri"/>
      <charset val="1"/>
    </font>
    <font>
      <sz val="12"/>
      <color rgb="FF000000"/>
      <name val="Arial"/>
      <charset val="1"/>
    </font>
    <font>
      <b/>
      <sz val="12"/>
      <color rgb="FF000000"/>
      <name val="Calibri"/>
      <charset val="1"/>
    </font>
    <font>
      <b/>
      <sz val="12"/>
      <name val="Arial"/>
      <charset val="1"/>
    </font>
    <font>
      <b/>
      <sz val="12"/>
      <color rgb="FF000000"/>
      <name val="Arial"/>
      <charset val="1"/>
    </font>
    <font>
      <sz val="12"/>
      <name val="Arial"/>
      <charset val="1"/>
    </font>
    <font>
      <sz val="12"/>
      <name val="Arial"/>
      <charset val="134"/>
    </font>
    <font>
      <b/>
      <sz val="11"/>
      <color rgb="FF000000"/>
      <name val="Calibri"/>
      <charset val="1"/>
    </font>
    <font>
      <b/>
      <sz val="12"/>
      <name val="Arial"/>
      <charset val="134"/>
    </font>
    <font>
      <sz val="10"/>
      <color theme="1"/>
      <name val="Calibri"/>
      <charset val="134"/>
      <scheme val="minor"/>
    </font>
    <font>
      <sz val="10"/>
      <color rgb="FF000000"/>
      <name val="MS Sans Serif"/>
      <charset val="1"/>
    </font>
    <font>
      <sz val="11"/>
      <color indexed="8"/>
      <name val="Calibri"/>
      <charset val="134"/>
    </font>
    <font>
      <sz val="10"/>
      <name val="MS Sans Serif"/>
      <charset val="1"/>
    </font>
    <font>
      <sz val="11"/>
      <color rgb="FF000000"/>
      <name val="Calibri"/>
      <charset val="1"/>
    </font>
  </fonts>
  <fills count="10">
    <fill>
      <patternFill patternType="none"/>
    </fill>
    <fill>
      <patternFill patternType="gray125"/>
    </fill>
    <fill>
      <patternFill patternType="solid">
        <fgColor rgb="FF999999"/>
        <bgColor rgb="FF808080"/>
      </patternFill>
    </fill>
    <fill>
      <patternFill patternType="solid">
        <fgColor rgb="FFFFFFFF"/>
        <bgColor rgb="FFF0F0F0"/>
      </patternFill>
    </fill>
    <fill>
      <patternFill patternType="solid">
        <fgColor theme="0" tint="-0.34998626667073579"/>
        <bgColor indexed="5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</fills>
  <borders count="3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13" fillId="0" borderId="0"/>
    <xf numFmtId="44" fontId="10" fillId="0" borderId="0" applyFont="0" applyFill="0" applyBorder="0" applyAlignment="0" applyProtection="0">
      <alignment vertical="center"/>
    </xf>
    <xf numFmtId="0" fontId="11" fillId="0" borderId="0"/>
    <xf numFmtId="0" fontId="14" fillId="0" borderId="0"/>
    <xf numFmtId="0" fontId="12" fillId="0" borderId="0"/>
  </cellStyleXfs>
  <cellXfs count="12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left" vertical="center"/>
    </xf>
    <xf numFmtId="165" fontId="6" fillId="3" borderId="5" xfId="1" applyNumberFormat="1" applyFont="1" applyFill="1" applyBorder="1" applyAlignment="1">
      <alignment horizontal="center" vertical="center"/>
    </xf>
    <xf numFmtId="10" fontId="6" fillId="3" borderId="9" xfId="1" applyNumberFormat="1" applyFont="1" applyFill="1" applyBorder="1" applyAlignment="1">
      <alignment horizontal="center" vertical="center"/>
    </xf>
    <xf numFmtId="166" fontId="6" fillId="3" borderId="5" xfId="1" applyNumberFormat="1" applyFont="1" applyFill="1" applyBorder="1" applyAlignment="1">
      <alignment horizontal="center" vertical="center"/>
    </xf>
    <xf numFmtId="10" fontId="6" fillId="3" borderId="7" xfId="1" applyNumberFormat="1" applyFont="1" applyFill="1" applyBorder="1" applyAlignment="1">
      <alignment horizontal="center" vertical="center"/>
    </xf>
    <xf numFmtId="166" fontId="6" fillId="3" borderId="6" xfId="1" applyNumberFormat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left" vertical="center" wrapText="1"/>
    </xf>
    <xf numFmtId="165" fontId="6" fillId="3" borderId="6" xfId="1" applyNumberFormat="1" applyFont="1" applyFill="1" applyBorder="1" applyAlignment="1">
      <alignment horizontal="center" vertical="center"/>
    </xf>
    <xf numFmtId="10" fontId="6" fillId="3" borderId="11" xfId="1" applyNumberFormat="1" applyFont="1" applyFill="1" applyBorder="1" applyAlignment="1">
      <alignment horizontal="center" vertical="center"/>
    </xf>
    <xf numFmtId="0" fontId="4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left" vertical="center" wrapText="1"/>
    </xf>
    <xf numFmtId="165" fontId="6" fillId="3" borderId="12" xfId="1" applyNumberFormat="1" applyFont="1" applyFill="1" applyBorder="1" applyAlignment="1">
      <alignment horizontal="center" vertical="center"/>
    </xf>
    <xf numFmtId="10" fontId="6" fillId="3" borderId="14" xfId="1" applyNumberFormat="1" applyFont="1" applyFill="1" applyBorder="1" applyAlignment="1">
      <alignment horizontal="center" vertical="center"/>
    </xf>
    <xf numFmtId="166" fontId="6" fillId="3" borderId="12" xfId="1" applyNumberFormat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1" fillId="0" borderId="0" xfId="0" applyFont="1"/>
    <xf numFmtId="4" fontId="5" fillId="2" borderId="23" xfId="1" applyNumberFormat="1" applyFont="1" applyFill="1" applyBorder="1" applyAlignment="1">
      <alignment horizontal="center" vertical="center" wrapText="1"/>
    </xf>
    <xf numFmtId="4" fontId="5" fillId="2" borderId="24" xfId="1" applyNumberFormat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/>
    </xf>
    <xf numFmtId="165" fontId="6" fillId="3" borderId="25" xfId="1" applyNumberFormat="1" applyFont="1" applyFill="1" applyBorder="1" applyAlignment="1">
      <alignment horizontal="center" vertical="center"/>
    </xf>
    <xf numFmtId="166" fontId="6" fillId="3" borderId="26" xfId="1" applyNumberFormat="1" applyFont="1" applyFill="1" applyBorder="1" applyAlignment="1">
      <alignment horizontal="center" vertical="center"/>
    </xf>
    <xf numFmtId="10" fontId="6" fillId="3" borderId="27" xfId="1" applyNumberFormat="1" applyFont="1" applyFill="1" applyBorder="1" applyAlignment="1">
      <alignment horizontal="center" vertical="center"/>
    </xf>
    <xf numFmtId="165" fontId="6" fillId="3" borderId="28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9" fillId="4" borderId="30" xfId="5" applyNumberFormat="1" applyFont="1" applyFill="1" applyBorder="1" applyAlignment="1">
      <alignment horizontal="center" vertical="center" wrapText="1"/>
    </xf>
    <xf numFmtId="2" fontId="9" fillId="0" borderId="30" xfId="5" applyNumberFormat="1" applyFont="1" applyFill="1" applyBorder="1" applyAlignment="1">
      <alignment vertical="center" wrapText="1"/>
    </xf>
    <xf numFmtId="49" fontId="7" fillId="0" borderId="30" xfId="2" applyNumberFormat="1" applyFont="1" applyFill="1" applyBorder="1" applyAlignment="1" applyProtection="1">
      <alignment horizontal="center" vertical="center" wrapText="1"/>
    </xf>
    <xf numFmtId="2" fontId="7" fillId="0" borderId="30" xfId="5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2" fontId="9" fillId="0" borderId="0" xfId="5" applyNumberFormat="1" applyFont="1" applyFill="1" applyBorder="1" applyAlignment="1">
      <alignment vertical="center"/>
    </xf>
    <xf numFmtId="10" fontId="7" fillId="0" borderId="0" xfId="2" applyNumberFormat="1" applyFont="1" applyFill="1" applyBorder="1" applyAlignment="1" applyProtection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166" fontId="3" fillId="5" borderId="30" xfId="0" applyNumberFormat="1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left" vertical="center" wrapText="1"/>
    </xf>
    <xf numFmtId="4" fontId="0" fillId="0" borderId="30" xfId="0" applyNumberFormat="1" applyFill="1" applyBorder="1" applyAlignment="1">
      <alignment horizontal="center" vertical="center"/>
    </xf>
    <xf numFmtId="166" fontId="0" fillId="0" borderId="30" xfId="0" applyNumberFormat="1" applyFill="1" applyBorder="1" applyAlignment="1">
      <alignment horizontal="center" vertical="center"/>
    </xf>
    <xf numFmtId="166" fontId="0" fillId="0" borderId="30" xfId="0" applyNumberFormat="1" applyFill="1" applyBorder="1" applyAlignment="1">
      <alignment horizontal="center" vertical="center"/>
    </xf>
    <xf numFmtId="0" fontId="0" fillId="0" borderId="30" xfId="0" applyFont="1" applyFill="1" applyBorder="1" applyAlignment="1">
      <alignment vertical="center" wrapText="1"/>
    </xf>
    <xf numFmtId="2" fontId="0" fillId="0" borderId="3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2" fontId="0" fillId="0" borderId="0" xfId="0" applyNumberForma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/>
    </xf>
    <xf numFmtId="166" fontId="3" fillId="6" borderId="30" xfId="0" applyNumberFormat="1" applyFon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/>
    </xf>
    <xf numFmtId="166" fontId="3" fillId="6" borderId="31" xfId="0" applyNumberFormat="1" applyFont="1" applyFill="1" applyBorder="1" applyAlignment="1">
      <alignment horizontal="center" vertical="center"/>
    </xf>
    <xf numFmtId="166" fontId="0" fillId="0" borderId="0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5" fillId="7" borderId="32" xfId="0" applyFont="1" applyFill="1" applyBorder="1" applyAlignment="1">
      <alignment horizontal="center" vertical="center"/>
    </xf>
    <xf numFmtId="0" fontId="5" fillId="7" borderId="30" xfId="0" applyFont="1" applyFill="1" applyBorder="1" applyAlignment="1">
      <alignment horizontal="center" vertical="center"/>
    </xf>
    <xf numFmtId="0" fontId="5" fillId="8" borderId="30" xfId="0" applyFont="1" applyFill="1" applyBorder="1" applyAlignment="1">
      <alignment horizontal="center" vertical="center"/>
    </xf>
    <xf numFmtId="0" fontId="5" fillId="8" borderId="30" xfId="0" applyFont="1" applyFill="1" applyBorder="1" applyAlignment="1">
      <alignment horizontal="left" vertical="center"/>
    </xf>
    <xf numFmtId="0" fontId="2" fillId="0" borderId="30" xfId="0" applyFont="1" applyBorder="1" applyAlignment="1">
      <alignment horizontal="center" vertical="center"/>
    </xf>
    <xf numFmtId="0" fontId="2" fillId="9" borderId="30" xfId="0" applyFont="1" applyFill="1" applyBorder="1" applyAlignment="1">
      <alignment horizontal="left" vertical="center"/>
    </xf>
    <xf numFmtId="2" fontId="2" fillId="0" borderId="30" xfId="0" applyNumberFormat="1" applyFont="1" applyBorder="1" applyAlignment="1">
      <alignment horizontal="center" vertical="center"/>
    </xf>
    <xf numFmtId="166" fontId="2" fillId="0" borderId="30" xfId="0" applyNumberFormat="1" applyFont="1" applyFill="1" applyBorder="1" applyAlignment="1">
      <alignment horizontal="center" vertical="center"/>
    </xf>
    <xf numFmtId="166" fontId="2" fillId="0" borderId="30" xfId="0" applyNumberFormat="1" applyFont="1" applyBorder="1" applyAlignment="1">
      <alignment horizontal="center" vertical="center"/>
    </xf>
    <xf numFmtId="0" fontId="2" fillId="8" borderId="30" xfId="0" applyFont="1" applyFill="1" applyBorder="1" applyAlignment="1">
      <alignment horizontal="center" vertical="center"/>
    </xf>
    <xf numFmtId="166" fontId="2" fillId="8" borderId="30" xfId="0" applyNumberFormat="1" applyFont="1" applyFill="1" applyBorder="1" applyAlignment="1">
      <alignment horizontal="center" vertical="center"/>
    </xf>
    <xf numFmtId="0" fontId="2" fillId="9" borderId="30" xfId="0" applyFont="1" applyFill="1" applyBorder="1" applyAlignment="1">
      <alignment vertical="center" wrapText="1"/>
    </xf>
    <xf numFmtId="0" fontId="2" fillId="9" borderId="30" xfId="0" applyFont="1" applyFill="1" applyBorder="1" applyAlignment="1">
      <alignment horizontal="left" vertical="center" wrapText="1"/>
    </xf>
    <xf numFmtId="0" fontId="2" fillId="9" borderId="30" xfId="0" applyFont="1" applyFill="1" applyBorder="1" applyAlignment="1">
      <alignment vertical="center"/>
    </xf>
    <xf numFmtId="4" fontId="2" fillId="0" borderId="3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7" borderId="30" xfId="0" applyFont="1" applyFill="1" applyBorder="1" applyAlignment="1">
      <alignment horizontal="center" vertical="center"/>
    </xf>
    <xf numFmtId="4" fontId="5" fillId="7" borderId="30" xfId="0" applyNumberFormat="1" applyFont="1" applyFill="1" applyBorder="1" applyAlignment="1">
      <alignment horizontal="center" vertical="center"/>
    </xf>
    <xf numFmtId="166" fontId="2" fillId="0" borderId="0" xfId="0" applyNumberFormat="1" applyFont="1" applyBorder="1" applyAlignment="1">
      <alignment horizontal="center" vertical="center"/>
    </xf>
    <xf numFmtId="166" fontId="5" fillId="7" borderId="3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7" fillId="0" borderId="30" xfId="2" applyNumberFormat="1" applyFont="1" applyFill="1" applyBorder="1" applyAlignment="1" applyProtection="1">
      <alignment horizontal="center" vertical="center" wrapText="1"/>
    </xf>
    <xf numFmtId="10" fontId="7" fillId="0" borderId="30" xfId="2" applyNumberFormat="1" applyFont="1" applyFill="1" applyBorder="1" applyAlignment="1" applyProtection="1">
      <alignment horizontal="center" vertical="center"/>
    </xf>
    <xf numFmtId="2" fontId="9" fillId="0" borderId="30" xfId="5" applyNumberFormat="1" applyFont="1" applyFill="1" applyBorder="1" applyAlignment="1">
      <alignment vertical="center"/>
    </xf>
    <xf numFmtId="10" fontId="7" fillId="0" borderId="30" xfId="2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vertical="center"/>
    </xf>
    <xf numFmtId="0" fontId="5" fillId="7" borderId="0" xfId="0" applyFont="1" applyFill="1" applyBorder="1" applyAlignment="1">
      <alignment horizontal="center" vertical="center"/>
    </xf>
    <xf numFmtId="166" fontId="5" fillId="8" borderId="30" xfId="0" applyNumberFormat="1" applyFont="1" applyFill="1" applyBorder="1" applyAlignment="1">
      <alignment horizontal="center" vertical="center"/>
    </xf>
    <xf numFmtId="0" fontId="5" fillId="8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8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166" fontId="5" fillId="7" borderId="32" xfId="0" applyNumberFormat="1" applyFont="1" applyFill="1" applyBorder="1" applyAlignment="1">
      <alignment horizontal="center" vertical="center"/>
    </xf>
    <xf numFmtId="166" fontId="5" fillId="7" borderId="31" xfId="0" applyNumberFormat="1" applyFont="1" applyFill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9" fillId="4" borderId="30" xfId="5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7" fillId="0" borderId="0" xfId="1" applyFont="1" applyAlignment="1">
      <alignment horizontal="center"/>
    </xf>
    <xf numFmtId="165" fontId="5" fillId="0" borderId="17" xfId="1" applyNumberFormat="1" applyFont="1" applyFill="1" applyBorder="1" applyAlignment="1">
      <alignment horizontal="center" vertical="center"/>
    </xf>
    <xf numFmtId="165" fontId="5" fillId="0" borderId="21" xfId="1" applyNumberFormat="1" applyFont="1" applyFill="1" applyBorder="1" applyAlignment="1">
      <alignment horizontal="center" vertical="center"/>
    </xf>
    <xf numFmtId="10" fontId="5" fillId="0" borderId="18" xfId="1" applyNumberFormat="1" applyFont="1" applyFill="1" applyBorder="1" applyAlignment="1">
      <alignment horizontal="center" vertical="center"/>
    </xf>
    <xf numFmtId="10" fontId="5" fillId="0" borderId="22" xfId="1" applyNumberFormat="1" applyFont="1" applyFill="1" applyBorder="1" applyAlignment="1">
      <alignment horizontal="center" vertical="center"/>
    </xf>
    <xf numFmtId="164" fontId="5" fillId="0" borderId="17" xfId="1" applyNumberFormat="1" applyFont="1" applyFill="1" applyBorder="1" applyAlignment="1">
      <alignment horizontal="center" vertical="center"/>
    </xf>
    <xf numFmtId="164" fontId="5" fillId="0" borderId="21" xfId="1" applyNumberFormat="1" applyFont="1" applyFill="1" applyBorder="1" applyAlignment="1">
      <alignment horizontal="center" vertical="center"/>
    </xf>
    <xf numFmtId="164" fontId="5" fillId="0" borderId="23" xfId="1" applyNumberFormat="1" applyFont="1" applyFill="1" applyBorder="1" applyAlignment="1">
      <alignment horizontal="center" vertical="center"/>
    </xf>
    <xf numFmtId="164" fontId="5" fillId="0" borderId="29" xfId="1" applyNumberFormat="1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</cellXfs>
  <cellStyles count="6">
    <cellStyle name="Moeda" xfId="2" builtinId="4"/>
    <cellStyle name="Normal" xfId="0" builtinId="0"/>
    <cellStyle name="Normal 2 2" xfId="3"/>
    <cellStyle name="Normal 3" xfId="4"/>
    <cellStyle name="Normal 3 2" xfId="1"/>
    <cellStyle name="Separador de milhares 142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993366"/>
      <rgbColor rgb="00F2F2F2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dec/Obras%20P&#250;blicas/ANO%202022/Recapeamento%20&#193;rea%20Central/Conv&#234;nio/Planilha_Cronograma_%20R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_Modelo_CDHU_"/>
      <sheetName val="Modelo_Cronograma"/>
      <sheetName val="Cronograma Físico - Financeiro"/>
      <sheetName val="Plan1"/>
    </sheetNames>
    <sheetDataSet>
      <sheetData sheetId="0">
        <row r="7">
          <cell r="B7" t="str">
            <v>SERVIÇOS PRELIMINARES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35"/>
  <sheetViews>
    <sheetView tabSelected="1" topLeftCell="A40" workbookViewId="0"/>
  </sheetViews>
  <sheetFormatPr defaultRowHeight="15"/>
  <cols>
    <col min="1" max="1" width="81.140625" bestFit="1" customWidth="1"/>
    <col min="2" max="2" width="19" bestFit="1" customWidth="1"/>
    <col min="3" max="3" width="11.42578125" bestFit="1" customWidth="1"/>
    <col min="4" max="4" width="69.28515625" bestFit="1" customWidth="1"/>
    <col min="5" max="5" width="11.85546875" bestFit="1" customWidth="1"/>
    <col min="6" max="6" width="16.7109375" bestFit="1" customWidth="1"/>
    <col min="7" max="7" width="21.140625" bestFit="1" customWidth="1"/>
    <col min="8" max="8" width="13.7109375" bestFit="1" customWidth="1"/>
    <col min="9" max="9" width="17.7109375" bestFit="1" customWidth="1"/>
    <col min="10" max="10" width="16.42578125" bestFit="1" customWidth="1"/>
    <col min="11" max="11" width="53.28515625" bestFit="1" customWidth="1"/>
  </cols>
  <sheetData>
    <row r="5" spans="1:12" ht="15.75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82"/>
    </row>
    <row r="6" spans="1:12" ht="15.75">
      <c r="A6" s="63" t="s">
        <v>0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1"/>
    </row>
    <row r="7" spans="1:12" ht="15.75">
      <c r="A7" s="64"/>
      <c r="B7" s="64"/>
      <c r="C7" s="64"/>
      <c r="D7" s="64"/>
      <c r="E7" s="64"/>
      <c r="F7" s="64"/>
      <c r="G7" s="64"/>
      <c r="H7" s="64"/>
      <c r="I7" s="90"/>
      <c r="J7" s="90"/>
      <c r="K7" s="63"/>
      <c r="L7" s="61"/>
    </row>
    <row r="8" spans="1:12" ht="15.75">
      <c r="A8" s="64"/>
      <c r="B8" s="64"/>
      <c r="C8" s="64"/>
      <c r="D8" s="64"/>
      <c r="E8" s="64"/>
      <c r="F8" s="64"/>
      <c r="G8" s="64"/>
      <c r="H8" s="64"/>
      <c r="I8" s="90"/>
      <c r="J8" s="90"/>
      <c r="K8" s="63"/>
      <c r="L8" s="61"/>
    </row>
    <row r="9" spans="1:12" ht="110.25">
      <c r="A9" s="62"/>
      <c r="B9" s="62"/>
      <c r="C9" s="65"/>
      <c r="D9" s="65"/>
      <c r="E9" s="62"/>
      <c r="F9" s="65"/>
      <c r="G9" s="65"/>
      <c r="H9" s="66"/>
      <c r="I9" s="37" t="s">
        <v>1</v>
      </c>
      <c r="J9" s="37"/>
    </row>
    <row r="10" spans="1:12" ht="30">
      <c r="A10" s="62"/>
      <c r="B10" s="62"/>
      <c r="C10" s="65"/>
      <c r="D10" s="65"/>
      <c r="E10" s="62"/>
      <c r="F10" s="65"/>
      <c r="G10" s="65"/>
      <c r="H10" s="65"/>
      <c r="I10" s="38" t="s">
        <v>2</v>
      </c>
      <c r="J10" s="39" t="s">
        <v>3</v>
      </c>
    </row>
    <row r="11" spans="1:12" ht="30">
      <c r="A11" s="62"/>
      <c r="B11" s="62"/>
      <c r="C11" s="65"/>
      <c r="D11" s="65"/>
      <c r="E11" s="62"/>
      <c r="F11" s="65"/>
      <c r="G11" s="65"/>
      <c r="H11" s="65"/>
      <c r="I11" s="40" t="s">
        <v>4</v>
      </c>
      <c r="J11" s="39" t="s">
        <v>5</v>
      </c>
    </row>
    <row r="12" spans="1:12" ht="15.75">
      <c r="A12" s="4" t="s">
        <v>6</v>
      </c>
      <c r="B12" s="62"/>
      <c r="C12" s="65"/>
      <c r="D12" s="65"/>
      <c r="E12" s="62"/>
      <c r="F12" s="65"/>
      <c r="G12" s="65"/>
      <c r="H12" s="65"/>
      <c r="I12" s="38" t="s">
        <v>7</v>
      </c>
      <c r="J12" s="91">
        <v>190</v>
      </c>
    </row>
    <row r="13" spans="1:12" ht="15.75">
      <c r="A13" s="4" t="s">
        <v>8</v>
      </c>
      <c r="B13" s="62"/>
      <c r="C13" s="65"/>
      <c r="D13" s="65"/>
      <c r="E13" s="62"/>
      <c r="F13" s="65"/>
      <c r="G13" s="65"/>
      <c r="H13" s="65"/>
      <c r="I13" s="40" t="s">
        <v>4</v>
      </c>
      <c r="J13" s="92">
        <v>0.9778</v>
      </c>
    </row>
    <row r="14" spans="1:12" ht="15.75">
      <c r="A14" s="65"/>
      <c r="B14" s="65"/>
      <c r="C14" s="65"/>
      <c r="D14" s="65"/>
      <c r="E14" s="65"/>
      <c r="F14" s="65"/>
      <c r="G14" s="65"/>
      <c r="H14" s="65"/>
      <c r="I14" s="93" t="s">
        <v>9</v>
      </c>
      <c r="J14" s="94">
        <v>0.25</v>
      </c>
      <c r="K14" s="62"/>
      <c r="L14" s="82"/>
    </row>
    <row r="15" spans="1:12" ht="15.75">
      <c r="B15" s="4"/>
      <c r="C15" s="4"/>
      <c r="D15" s="4"/>
      <c r="E15" s="4"/>
      <c r="F15" s="4"/>
      <c r="G15" s="4"/>
      <c r="H15" s="4"/>
      <c r="I15" s="4"/>
      <c r="J15" s="4"/>
      <c r="K15" s="95"/>
    </row>
    <row r="16" spans="1:12" ht="15.75">
      <c r="G16" s="67" t="s">
        <v>10</v>
      </c>
      <c r="H16" s="67"/>
      <c r="I16" s="67" t="s">
        <v>11</v>
      </c>
      <c r="J16" s="67"/>
    </row>
    <row r="17" spans="1:11" ht="15.75">
      <c r="A17" s="68" t="s">
        <v>12</v>
      </c>
      <c r="B17" s="68" t="s">
        <v>13</v>
      </c>
      <c r="C17" s="68" t="s">
        <v>14</v>
      </c>
      <c r="D17" s="68" t="s">
        <v>15</v>
      </c>
      <c r="E17" s="68" t="s">
        <v>16</v>
      </c>
      <c r="F17" s="68" t="s">
        <v>17</v>
      </c>
      <c r="G17" s="68" t="s">
        <v>18</v>
      </c>
      <c r="H17" s="68" t="s">
        <v>19</v>
      </c>
      <c r="I17" s="68" t="s">
        <v>18</v>
      </c>
      <c r="J17" s="68" t="s">
        <v>19</v>
      </c>
      <c r="K17" s="96" t="s">
        <v>20</v>
      </c>
    </row>
    <row r="18" spans="1:11" ht="15.75">
      <c r="A18" s="69">
        <v>1</v>
      </c>
      <c r="B18" s="69"/>
      <c r="C18" s="69"/>
      <c r="D18" s="70" t="s">
        <v>21</v>
      </c>
      <c r="E18" s="69"/>
      <c r="F18" s="69"/>
      <c r="G18" s="69"/>
      <c r="H18" s="69"/>
      <c r="I18" s="97">
        <f>SUM(I19)</f>
        <v>2258.0500000000002</v>
      </c>
      <c r="J18" s="97">
        <f>SUM(J19)</f>
        <v>2822.5625</v>
      </c>
      <c r="K18" s="98"/>
    </row>
    <row r="19" spans="1:11">
      <c r="A19" s="71" t="s">
        <v>22</v>
      </c>
      <c r="B19" s="71" t="s">
        <v>7</v>
      </c>
      <c r="C19" s="71" t="s">
        <v>23</v>
      </c>
      <c r="D19" s="72" t="s">
        <v>24</v>
      </c>
      <c r="E19" s="71" t="s">
        <v>25</v>
      </c>
      <c r="F19" s="73">
        <v>2.5</v>
      </c>
      <c r="G19" s="74">
        <v>903.22</v>
      </c>
      <c r="H19" s="75">
        <f t="shared" ref="H19:H26" si="0">G19*1.25</f>
        <v>1129.0250000000001</v>
      </c>
      <c r="I19" s="75">
        <f t="shared" ref="I19:I26" si="1">F19*G19</f>
        <v>2258.0500000000002</v>
      </c>
      <c r="J19" s="75">
        <f t="shared" ref="J19:J26" si="2">F19*H19</f>
        <v>2822.5625</v>
      </c>
      <c r="K19" s="99" t="s">
        <v>26</v>
      </c>
    </row>
    <row r="20" spans="1:11" ht="15.75">
      <c r="A20" s="69">
        <v>2</v>
      </c>
      <c r="B20" s="76"/>
      <c r="C20" s="76"/>
      <c r="D20" s="70" t="s">
        <v>27</v>
      </c>
      <c r="E20" s="76"/>
      <c r="F20" s="76"/>
      <c r="G20" s="77"/>
      <c r="H20" s="77"/>
      <c r="I20" s="97">
        <f>SUM(I21:I26)</f>
        <v>171564.50199999998</v>
      </c>
      <c r="J20" s="97">
        <f>SUM(J21:J26)</f>
        <v>214455.6275</v>
      </c>
      <c r="K20" s="100"/>
    </row>
    <row r="21" spans="1:11" ht="300">
      <c r="A21" s="71" t="s">
        <v>28</v>
      </c>
      <c r="B21" s="71" t="s">
        <v>7</v>
      </c>
      <c r="C21" s="71" t="s">
        <v>29</v>
      </c>
      <c r="D21" s="78" t="s">
        <v>30</v>
      </c>
      <c r="E21" s="71" t="s">
        <v>31</v>
      </c>
      <c r="F21" s="73">
        <v>372.48</v>
      </c>
      <c r="G21" s="74">
        <v>29.22</v>
      </c>
      <c r="H21" s="75">
        <f t="shared" si="0"/>
        <v>36.524999999999999</v>
      </c>
      <c r="I21" s="75">
        <f t="shared" si="1"/>
        <v>10883.865600000001</v>
      </c>
      <c r="J21" s="75">
        <f t="shared" si="2"/>
        <v>13604.832</v>
      </c>
      <c r="K21" s="101" t="s">
        <v>32</v>
      </c>
    </row>
    <row r="22" spans="1:11" ht="330">
      <c r="A22" s="71" t="s">
        <v>33</v>
      </c>
      <c r="B22" s="71" t="s">
        <v>34</v>
      </c>
      <c r="C22" s="71">
        <v>1</v>
      </c>
      <c r="D22" s="79" t="s">
        <v>35</v>
      </c>
      <c r="E22" s="71" t="s">
        <v>31</v>
      </c>
      <c r="F22" s="73">
        <v>186.24</v>
      </c>
      <c r="G22" s="74">
        <f>COMPOSIÇÃO!G14</f>
        <v>235.31</v>
      </c>
      <c r="H22" s="75">
        <f t="shared" si="0"/>
        <v>294.13749999999999</v>
      </c>
      <c r="I22" s="75">
        <f t="shared" si="1"/>
        <v>43824.134400000003</v>
      </c>
      <c r="J22" s="75">
        <f t="shared" si="2"/>
        <v>54780.167999999998</v>
      </c>
      <c r="K22" s="101" t="s">
        <v>36</v>
      </c>
    </row>
    <row r="23" spans="1:11" ht="285">
      <c r="A23" s="71" t="s">
        <v>37</v>
      </c>
      <c r="B23" s="71" t="s">
        <v>38</v>
      </c>
      <c r="C23" s="71">
        <v>2</v>
      </c>
      <c r="D23" s="78" t="s">
        <v>39</v>
      </c>
      <c r="E23" s="71" t="s">
        <v>31</v>
      </c>
      <c r="F23" s="73">
        <v>186.24</v>
      </c>
      <c r="G23" s="74">
        <f>COMPOSIÇÃO!G18</f>
        <v>183.04999999999998</v>
      </c>
      <c r="H23" s="75">
        <f t="shared" si="0"/>
        <v>228.81249999999997</v>
      </c>
      <c r="I23" s="75">
        <f t="shared" si="1"/>
        <v>34091.231999999996</v>
      </c>
      <c r="J23" s="75">
        <f t="shared" si="2"/>
        <v>42614.039999999994</v>
      </c>
      <c r="K23" s="101" t="s">
        <v>40</v>
      </c>
    </row>
    <row r="24" spans="1:11">
      <c r="A24" s="71" t="s">
        <v>41</v>
      </c>
      <c r="B24" s="71" t="s">
        <v>7</v>
      </c>
      <c r="C24" s="71" t="s">
        <v>42</v>
      </c>
      <c r="D24" s="80" t="s">
        <v>43</v>
      </c>
      <c r="E24" s="71" t="s">
        <v>25</v>
      </c>
      <c r="F24" s="81">
        <v>1241.5899999999999</v>
      </c>
      <c r="G24" s="74">
        <v>13.73</v>
      </c>
      <c r="H24" s="75">
        <f t="shared" si="0"/>
        <v>17.162500000000001</v>
      </c>
      <c r="I24" s="75">
        <f t="shared" si="1"/>
        <v>17047.030699999999</v>
      </c>
      <c r="J24" s="75">
        <f t="shared" si="2"/>
        <v>21308.788375</v>
      </c>
      <c r="K24" s="99" t="s">
        <v>44</v>
      </c>
    </row>
    <row r="25" spans="1:11" ht="75">
      <c r="A25" s="71" t="s">
        <v>45</v>
      </c>
      <c r="B25" s="71" t="s">
        <v>7</v>
      </c>
      <c r="C25" s="71" t="s">
        <v>46</v>
      </c>
      <c r="D25" s="78" t="s">
        <v>47</v>
      </c>
      <c r="E25" s="71" t="s">
        <v>25</v>
      </c>
      <c r="F25" s="81">
        <v>1241.5899999999999</v>
      </c>
      <c r="G25" s="74">
        <v>7.03</v>
      </c>
      <c r="H25" s="75">
        <f t="shared" si="0"/>
        <v>8.7874999999999996</v>
      </c>
      <c r="I25" s="75">
        <f t="shared" si="1"/>
        <v>8728.3776999999991</v>
      </c>
      <c r="J25" s="75">
        <f t="shared" si="2"/>
        <v>10910.472124999998</v>
      </c>
      <c r="K25" s="99" t="s">
        <v>44</v>
      </c>
    </row>
    <row r="26" spans="1:11" ht="165">
      <c r="A26" s="71" t="s">
        <v>48</v>
      </c>
      <c r="B26" s="71" t="s">
        <v>7</v>
      </c>
      <c r="C26" s="71" t="s">
        <v>49</v>
      </c>
      <c r="D26" s="78" t="s">
        <v>50</v>
      </c>
      <c r="E26" s="71" t="s">
        <v>31</v>
      </c>
      <c r="F26" s="73">
        <v>37.24</v>
      </c>
      <c r="G26" s="74">
        <v>1530.34</v>
      </c>
      <c r="H26" s="75">
        <f t="shared" si="0"/>
        <v>1912.925</v>
      </c>
      <c r="I26" s="75">
        <f t="shared" si="1"/>
        <v>56989.861599999997</v>
      </c>
      <c r="J26" s="75">
        <f t="shared" si="2"/>
        <v>71237.327000000005</v>
      </c>
      <c r="K26" s="101" t="s">
        <v>51</v>
      </c>
    </row>
    <row r="27" spans="1:11" ht="15.75">
      <c r="A27" s="69">
        <v>3</v>
      </c>
      <c r="B27" s="76"/>
      <c r="C27" s="76"/>
      <c r="D27" s="70" t="s">
        <v>52</v>
      </c>
      <c r="E27" s="76"/>
      <c r="F27" s="76"/>
      <c r="G27" s="77"/>
      <c r="H27" s="77"/>
      <c r="I27" s="97">
        <f>SUM(I28)</f>
        <v>211.0703</v>
      </c>
      <c r="J27" s="97">
        <f>SUM(J28)</f>
        <v>263.837875</v>
      </c>
      <c r="K27" s="100"/>
    </row>
    <row r="28" spans="1:11" ht="180">
      <c r="A28" s="71" t="s">
        <v>53</v>
      </c>
      <c r="B28" s="71" t="s">
        <v>7</v>
      </c>
      <c r="C28" s="71" t="s">
        <v>54</v>
      </c>
      <c r="D28" s="79" t="s">
        <v>55</v>
      </c>
      <c r="E28" s="71" t="s">
        <v>25</v>
      </c>
      <c r="F28" s="81">
        <v>1241.5899999999999</v>
      </c>
      <c r="G28" s="74">
        <v>0.17</v>
      </c>
      <c r="H28" s="75">
        <f>G28*1.25</f>
        <v>0.21250000000000002</v>
      </c>
      <c r="I28" s="75">
        <f>F28*G28</f>
        <v>211.0703</v>
      </c>
      <c r="J28" s="75">
        <f>F28*H28</f>
        <v>263.837875</v>
      </c>
      <c r="K28" s="99"/>
    </row>
    <row r="29" spans="1:11" ht="15.75">
      <c r="A29" s="82"/>
      <c r="B29" s="82"/>
      <c r="C29" s="82"/>
      <c r="D29" s="83" t="s">
        <v>56</v>
      </c>
      <c r="E29" s="84" t="s">
        <v>25</v>
      </c>
      <c r="F29" s="84">
        <f>F24</f>
        <v>1241.5899999999999</v>
      </c>
      <c r="G29" s="85"/>
      <c r="H29" s="86" t="s">
        <v>57</v>
      </c>
      <c r="I29" s="102" t="s">
        <v>18</v>
      </c>
      <c r="J29" s="102" t="s">
        <v>19</v>
      </c>
      <c r="K29" s="82"/>
    </row>
    <row r="30" spans="1:11" ht="15.75">
      <c r="A30" s="82"/>
      <c r="B30" s="82"/>
      <c r="C30" s="82"/>
      <c r="D30" s="83"/>
      <c r="E30" s="84"/>
      <c r="F30" s="84"/>
      <c r="G30" s="85"/>
      <c r="H30" s="86"/>
      <c r="I30" s="103">
        <f>I18+I20+I27</f>
        <v>174033.62229999996</v>
      </c>
      <c r="J30" s="103">
        <f>J18+J20+J27</f>
        <v>217542.027875</v>
      </c>
      <c r="K30" s="82"/>
    </row>
    <row r="31" spans="1:11">
      <c r="A31" s="82"/>
      <c r="B31" s="82"/>
      <c r="C31" s="82"/>
      <c r="G31" s="85"/>
      <c r="K31" s="82"/>
    </row>
    <row r="32" spans="1:11">
      <c r="A32" s="87" t="s">
        <v>58</v>
      </c>
      <c r="B32" s="87"/>
      <c r="C32" s="87"/>
      <c r="D32" s="87"/>
      <c r="E32" s="87"/>
      <c r="F32" s="87"/>
      <c r="G32" s="87"/>
      <c r="H32" s="87"/>
      <c r="I32" s="87"/>
      <c r="J32" s="87"/>
      <c r="K32" s="82"/>
    </row>
    <row r="33" spans="1:11">
      <c r="A33" s="88"/>
      <c r="B33" s="88"/>
      <c r="C33" s="88"/>
      <c r="D33" s="88"/>
      <c r="E33" s="88"/>
      <c r="F33" s="88"/>
      <c r="G33" s="88"/>
      <c r="H33" s="85"/>
      <c r="I33" s="85"/>
      <c r="J33" s="82"/>
      <c r="K33" s="82"/>
    </row>
    <row r="34" spans="1:11">
      <c r="K34" s="104"/>
    </row>
    <row r="35" spans="1:11">
      <c r="B35" s="89"/>
      <c r="C35" s="89"/>
      <c r="D35" s="89"/>
      <c r="E35" s="89"/>
      <c r="F35" s="89"/>
      <c r="G35" s="89"/>
      <c r="H35" s="89"/>
      <c r="I35" s="89"/>
      <c r="J35" s="89"/>
      <c r="K35" s="89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H54"/>
  <sheetViews>
    <sheetView zoomScale="87" zoomScaleNormal="87" workbookViewId="0"/>
  </sheetViews>
  <sheetFormatPr defaultColWidth="8.7109375" defaultRowHeight="15"/>
  <cols>
    <col min="1" max="1" width="23.28515625" style="36" customWidth="1"/>
    <col min="2" max="2" width="26.28515625" style="36" customWidth="1"/>
    <col min="3" max="3" width="68.42578125" style="36" customWidth="1"/>
    <col min="4" max="4" width="14.28515625" style="36" customWidth="1"/>
    <col min="5" max="5" width="15.5703125" style="36" customWidth="1"/>
    <col min="6" max="6" width="18.140625" style="36" customWidth="1"/>
    <col min="7" max="7" width="34.140625" style="36" customWidth="1"/>
    <col min="8" max="8" width="9.140625" style="36" customWidth="1"/>
  </cols>
  <sheetData>
    <row r="4" spans="1:7" ht="60.75" customHeight="1"/>
    <row r="5" spans="1:7" ht="42" customHeight="1">
      <c r="A5" s="105" t="s">
        <v>59</v>
      </c>
      <c r="B5" s="105"/>
      <c r="C5" s="105"/>
      <c r="D5" s="105"/>
      <c r="E5" s="105"/>
      <c r="F5" s="105"/>
      <c r="G5" s="105"/>
    </row>
    <row r="6" spans="1:7" ht="36" customHeight="1"/>
    <row r="7" spans="1:7" ht="15.75">
      <c r="A7" s="4" t="s">
        <v>6</v>
      </c>
      <c r="F7" s="106" t="s">
        <v>1</v>
      </c>
      <c r="G7" s="106"/>
    </row>
    <row r="8" spans="1:7" ht="15.75">
      <c r="A8" s="4" t="s">
        <v>8</v>
      </c>
      <c r="F8" s="38" t="s">
        <v>2</v>
      </c>
      <c r="G8" s="39" t="s">
        <v>3</v>
      </c>
    </row>
    <row r="9" spans="1:7">
      <c r="F9" s="40" t="s">
        <v>4</v>
      </c>
      <c r="G9" s="39" t="s">
        <v>5</v>
      </c>
    </row>
    <row r="10" spans="1:7" ht="15.75">
      <c r="A10" s="41"/>
      <c r="B10" s="41"/>
      <c r="C10" s="41"/>
      <c r="D10" s="41"/>
      <c r="E10" s="41"/>
      <c r="F10" s="42"/>
      <c r="G10" s="43"/>
    </row>
    <row r="11" spans="1:7" ht="21" customHeight="1">
      <c r="A11" s="44">
        <v>1</v>
      </c>
      <c r="B11" s="44" t="s">
        <v>60</v>
      </c>
      <c r="C11" s="44" t="s">
        <v>61</v>
      </c>
      <c r="D11" s="44" t="s">
        <v>16</v>
      </c>
      <c r="E11" s="44" t="s">
        <v>17</v>
      </c>
      <c r="F11" s="45" t="s">
        <v>10</v>
      </c>
      <c r="G11" s="45" t="s">
        <v>62</v>
      </c>
    </row>
    <row r="12" spans="1:7" ht="40.5" customHeight="1">
      <c r="A12" s="108" t="s">
        <v>34</v>
      </c>
      <c r="B12" s="46" t="s">
        <v>63</v>
      </c>
      <c r="C12" s="47" t="s">
        <v>64</v>
      </c>
      <c r="D12" s="46" t="s">
        <v>31</v>
      </c>
      <c r="E12" s="48">
        <v>1</v>
      </c>
      <c r="F12" s="49">
        <v>177.11</v>
      </c>
      <c r="G12" s="50">
        <f>E12*F12</f>
        <v>177.11</v>
      </c>
    </row>
    <row r="13" spans="1:7" ht="42" customHeight="1">
      <c r="A13" s="108"/>
      <c r="B13" s="46" t="s">
        <v>65</v>
      </c>
      <c r="C13" s="51" t="s">
        <v>66</v>
      </c>
      <c r="D13" s="46" t="s">
        <v>67</v>
      </c>
      <c r="E13" s="52">
        <v>30</v>
      </c>
      <c r="F13" s="49">
        <v>1.94</v>
      </c>
      <c r="G13" s="50">
        <f>E13*F13</f>
        <v>58.199999999999996</v>
      </c>
    </row>
    <row r="14" spans="1:7" ht="23.25" customHeight="1">
      <c r="A14" s="53"/>
      <c r="B14" s="53"/>
      <c r="C14" s="54"/>
      <c r="D14" s="53"/>
      <c r="E14" s="55"/>
      <c r="F14" s="56"/>
      <c r="G14" s="57">
        <f>G12+G13</f>
        <v>235.31</v>
      </c>
    </row>
    <row r="15" spans="1:7" ht="23.25" customHeight="1">
      <c r="A15" s="44">
        <v>2</v>
      </c>
      <c r="B15" s="44" t="s">
        <v>60</v>
      </c>
      <c r="C15" s="44" t="s">
        <v>61</v>
      </c>
      <c r="D15" s="44" t="s">
        <v>16</v>
      </c>
      <c r="E15" s="44" t="s">
        <v>17</v>
      </c>
      <c r="F15" s="45" t="s">
        <v>10</v>
      </c>
      <c r="G15" s="45" t="s">
        <v>62</v>
      </c>
    </row>
    <row r="16" spans="1:7" ht="33.75" customHeight="1">
      <c r="A16" s="108" t="s">
        <v>38</v>
      </c>
      <c r="B16" s="46" t="s">
        <v>68</v>
      </c>
      <c r="C16" s="51" t="s">
        <v>69</v>
      </c>
      <c r="D16" s="46" t="s">
        <v>31</v>
      </c>
      <c r="E16" s="48">
        <v>1</v>
      </c>
      <c r="F16" s="49">
        <v>124.85</v>
      </c>
      <c r="G16" s="50">
        <f>E16*F16</f>
        <v>124.85</v>
      </c>
    </row>
    <row r="17" spans="1:7" ht="38.25" customHeight="1">
      <c r="A17" s="108"/>
      <c r="B17" s="46" t="s">
        <v>65</v>
      </c>
      <c r="C17" s="51" t="s">
        <v>70</v>
      </c>
      <c r="D17" s="46" t="s">
        <v>67</v>
      </c>
      <c r="E17" s="52">
        <v>30</v>
      </c>
      <c r="F17" s="49">
        <v>1.94</v>
      </c>
      <c r="G17" s="50">
        <f>E17*F17</f>
        <v>58.199999999999996</v>
      </c>
    </row>
    <row r="18" spans="1:7" ht="23.25" customHeight="1">
      <c r="A18" s="53"/>
      <c r="B18" s="53"/>
      <c r="C18" s="54"/>
      <c r="D18" s="53"/>
      <c r="E18" s="55"/>
      <c r="F18" s="58"/>
      <c r="G18" s="59">
        <f>G16+G17</f>
        <v>183.04999999999998</v>
      </c>
    </row>
    <row r="19" spans="1:7" s="36" customFormat="1">
      <c r="G19" s="60"/>
    </row>
    <row r="20" spans="1:7" s="36" customFormat="1"/>
    <row r="21" spans="1:7" s="36" customFormat="1">
      <c r="A21" s="107" t="s">
        <v>58</v>
      </c>
      <c r="B21" s="107"/>
      <c r="C21" s="107"/>
      <c r="D21" s="107"/>
      <c r="E21" s="107"/>
      <c r="F21" s="107"/>
      <c r="G21" s="107"/>
    </row>
    <row r="44" spans="3:4">
      <c r="C44"/>
      <c r="D44"/>
    </row>
    <row r="45" spans="3:4">
      <c r="C45"/>
      <c r="D45"/>
    </row>
    <row r="46" spans="3:4">
      <c r="C46"/>
      <c r="D46"/>
    </row>
    <row r="47" spans="3:4">
      <c r="C47"/>
      <c r="D47"/>
    </row>
    <row r="48" spans="3:4">
      <c r="C48"/>
      <c r="D48"/>
    </row>
    <row r="49" spans="3:4">
      <c r="C49"/>
      <c r="D49"/>
    </row>
    <row r="50" spans="3:4">
      <c r="C50"/>
      <c r="D50"/>
    </row>
    <row r="51" spans="3:4">
      <c r="C51"/>
      <c r="D51"/>
    </row>
    <row r="52" spans="3:4">
      <c r="C52"/>
      <c r="D52"/>
    </row>
    <row r="53" spans="3:4">
      <c r="C53"/>
      <c r="D53"/>
    </row>
    <row r="54" spans="3:4">
      <c r="C54"/>
      <c r="D54"/>
    </row>
  </sheetData>
  <mergeCells count="5">
    <mergeCell ref="A5:G5"/>
    <mergeCell ref="F7:G7"/>
    <mergeCell ref="A21:G21"/>
    <mergeCell ref="A12:A13"/>
    <mergeCell ref="A16:A17"/>
  </mergeCells>
  <printOptions horizontalCentered="1"/>
  <pageMargins left="0.51180555555555496" right="0.51180555555555496" top="0.98402777777777795" bottom="0.196527777777778" header="0.51180555555555496" footer="0.51180555555555496"/>
  <pageSetup paperSize="9" scale="68" firstPageNumber="0" orientation="landscape" useFirstPageNumber="1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zoomScale="85" zoomScaleNormal="85" workbookViewId="0">
      <selection activeCell="C17" sqref="C17:C18"/>
    </sheetView>
  </sheetViews>
  <sheetFormatPr defaultColWidth="9" defaultRowHeight="15.75"/>
  <cols>
    <col min="1" max="1" width="7" style="1" customWidth="1"/>
    <col min="2" max="2" width="33" style="1" customWidth="1"/>
    <col min="3" max="3" width="21.7109375" style="1" customWidth="1"/>
    <col min="4" max="4" width="14.140625" style="1" customWidth="1"/>
    <col min="5" max="5" width="16.7109375" style="1" customWidth="1"/>
    <col min="6" max="6" width="11" style="1" customWidth="1"/>
    <col min="7" max="7" width="18.140625" style="1" customWidth="1"/>
    <col min="8" max="8" width="9.5703125" style="1" customWidth="1"/>
    <col min="9" max="9" width="16.7109375" style="1" customWidth="1"/>
    <col min="10" max="10" width="11" style="1" customWidth="1"/>
    <col min="11" max="11" width="18.140625" style="1" customWidth="1"/>
    <col min="12" max="16384" width="9" style="1"/>
  </cols>
  <sheetData>
    <row r="1" spans="1:11">
      <c r="A1" s="2"/>
      <c r="B1" s="2"/>
      <c r="C1" s="2"/>
      <c r="D1" s="2"/>
      <c r="E1" s="2"/>
      <c r="F1" s="2"/>
      <c r="G1" s="2"/>
    </row>
    <row r="2" spans="1:11">
      <c r="A2" s="2"/>
      <c r="B2" s="2"/>
      <c r="C2" s="2"/>
      <c r="D2" s="2"/>
      <c r="E2" s="2"/>
      <c r="F2" s="2"/>
      <c r="G2" s="2"/>
    </row>
    <row r="3" spans="1:11">
      <c r="A3" s="2"/>
      <c r="B3" s="2"/>
      <c r="C3" s="2"/>
      <c r="D3" s="2"/>
      <c r="E3" s="2"/>
      <c r="F3" s="2"/>
      <c r="G3" s="2"/>
    </row>
    <row r="4" spans="1:11">
      <c r="A4" s="2"/>
      <c r="B4" s="2"/>
      <c r="C4" s="2"/>
      <c r="D4" s="2"/>
      <c r="E4" s="2"/>
      <c r="F4" s="2"/>
      <c r="G4" s="2"/>
    </row>
    <row r="5" spans="1:11">
      <c r="A5" s="2"/>
      <c r="B5" s="2"/>
      <c r="C5" s="2"/>
      <c r="D5" s="2"/>
      <c r="E5" s="2"/>
      <c r="F5" s="2"/>
      <c r="G5" s="2"/>
    </row>
    <row r="6" spans="1:11">
      <c r="A6" s="2"/>
      <c r="B6" s="2"/>
      <c r="C6" s="2"/>
      <c r="D6" s="2"/>
      <c r="E6" s="2"/>
      <c r="F6" s="2"/>
      <c r="G6" s="2"/>
    </row>
    <row r="7" spans="1:11" ht="33.950000000000003" customHeight="1">
      <c r="A7" s="109" t="s">
        <v>71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</row>
    <row r="8" spans="1:11" ht="33.950000000000003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33.950000000000003" customHeight="1">
      <c r="A9" s="4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33.950000000000003" customHeight="1">
      <c r="A10" s="4" t="s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>
      <c r="A11" s="5"/>
      <c r="B11" s="5"/>
      <c r="C11" s="5"/>
      <c r="D11" s="5"/>
      <c r="E11" s="5"/>
      <c r="F11" s="5"/>
      <c r="G11" s="5"/>
    </row>
    <row r="12" spans="1:11" ht="31.5">
      <c r="A12" s="6" t="s">
        <v>12</v>
      </c>
      <c r="B12" s="7" t="s">
        <v>61</v>
      </c>
      <c r="C12" s="110" t="s">
        <v>72</v>
      </c>
      <c r="D12" s="111"/>
      <c r="E12" s="110" t="s">
        <v>73</v>
      </c>
      <c r="F12" s="111"/>
      <c r="G12" s="110" t="s">
        <v>74</v>
      </c>
      <c r="H12" s="111"/>
      <c r="I12" s="110" t="s">
        <v>75</v>
      </c>
      <c r="J12" s="111"/>
      <c r="K12" s="29" t="s">
        <v>76</v>
      </c>
    </row>
    <row r="13" spans="1:11">
      <c r="A13" s="8"/>
      <c r="B13" s="9"/>
      <c r="C13" s="10" t="s">
        <v>77</v>
      </c>
      <c r="D13" s="11" t="s">
        <v>78</v>
      </c>
      <c r="E13" s="10" t="s">
        <v>77</v>
      </c>
      <c r="F13" s="11" t="s">
        <v>78</v>
      </c>
      <c r="G13" s="10" t="s">
        <v>77</v>
      </c>
      <c r="H13" s="11" t="s">
        <v>78</v>
      </c>
      <c r="I13" s="10" t="s">
        <v>77</v>
      </c>
      <c r="J13" s="11" t="s">
        <v>78</v>
      </c>
      <c r="K13" s="30"/>
    </row>
    <row r="14" spans="1:11" ht="35.1" customHeight="1">
      <c r="A14" s="12">
        <v>1</v>
      </c>
      <c r="B14" s="13" t="str">
        <f>[1]Planilha_Modelo_CDHU_!B7</f>
        <v>SERVIÇOS PRELIMINARES</v>
      </c>
      <c r="C14" s="14">
        <f>'PLANILHA ORÇAMENTÁRIA_R1'!J18</f>
        <v>2822.5625</v>
      </c>
      <c r="D14" s="15">
        <f>C14/C17</f>
        <v>1.2974791710693481E-2</v>
      </c>
      <c r="E14" s="16">
        <f>C14</f>
        <v>2822.5625</v>
      </c>
      <c r="F14" s="17">
        <f>E14/C14</f>
        <v>1</v>
      </c>
      <c r="G14" s="18"/>
      <c r="H14" s="17"/>
      <c r="I14" s="16"/>
      <c r="J14" s="31"/>
      <c r="K14" s="32">
        <f>E14</f>
        <v>2822.5625</v>
      </c>
    </row>
    <row r="15" spans="1:11" ht="35.1" customHeight="1">
      <c r="A15" s="12">
        <v>2</v>
      </c>
      <c r="B15" s="19" t="str">
        <f>'PLANILHA ORÇAMENTÁRIA_R1'!D20</f>
        <v>RECUPERAÇÃO ASFÁLTICA – RUA PAULINA EMÍLIA VIEIRA</v>
      </c>
      <c r="C15" s="20">
        <f>'PLANILHA ORÇAMENTÁRIA_R1'!J20</f>
        <v>214455.6275</v>
      </c>
      <c r="D15" s="21">
        <f>C15/C17</f>
        <v>0.98581239494203188</v>
      </c>
      <c r="E15" s="18">
        <f>C15*0.2</f>
        <v>42891.125500000002</v>
      </c>
      <c r="F15" s="17">
        <f>E15/C15</f>
        <v>0.2</v>
      </c>
      <c r="G15" s="18">
        <f>C15*0.5</f>
        <v>107227.81375</v>
      </c>
      <c r="H15" s="17">
        <f>G15/C15</f>
        <v>0.5</v>
      </c>
      <c r="I15" s="18">
        <f>C15*0.3</f>
        <v>64336.688249999999</v>
      </c>
      <c r="J15" s="17">
        <f>I15/C15</f>
        <v>0.3</v>
      </c>
      <c r="K15" s="32">
        <f>SUM(E15,G15,I15)</f>
        <v>214455.6275</v>
      </c>
    </row>
    <row r="16" spans="1:11" ht="35.1" customHeight="1">
      <c r="A16" s="22">
        <v>3</v>
      </c>
      <c r="B16" s="23" t="str">
        <f>'PLANILHA ORÇAMENTÁRIA_R1'!D27</f>
        <v>LEVANTAMENTO PLANIMÉTRICO - FINAL</v>
      </c>
      <c r="C16" s="24">
        <f>'PLANILHA ORÇAMENTÁRIA_R1'!J27</f>
        <v>263.837875</v>
      </c>
      <c r="D16" s="25">
        <f>C16/C17</f>
        <v>1.2128133472746776E-3</v>
      </c>
      <c r="E16" s="26"/>
      <c r="F16" s="25"/>
      <c r="G16" s="26"/>
      <c r="H16" s="25"/>
      <c r="I16" s="33">
        <f>C16</f>
        <v>263.837875</v>
      </c>
      <c r="J16" s="34">
        <f>I16/C16</f>
        <v>1</v>
      </c>
      <c r="K16" s="35">
        <f>I16</f>
        <v>263.837875</v>
      </c>
    </row>
    <row r="17" spans="1:11" ht="35.1" customHeight="1">
      <c r="A17" s="121" t="s">
        <v>79</v>
      </c>
      <c r="B17" s="122"/>
      <c r="C17" s="113">
        <f t="shared" ref="C17:K17" si="0">SUM(C14:C16)</f>
        <v>217542.027875</v>
      </c>
      <c r="D17" s="115">
        <f t="shared" si="0"/>
        <v>1</v>
      </c>
      <c r="E17" s="117">
        <f t="shared" si="0"/>
        <v>45713.688000000002</v>
      </c>
      <c r="F17" s="115">
        <f>E17/C17</f>
        <v>0.21013727069909985</v>
      </c>
      <c r="G17" s="117">
        <f t="shared" si="0"/>
        <v>107227.81375</v>
      </c>
      <c r="H17" s="115">
        <f>G17/C17</f>
        <v>0.49290619747101594</v>
      </c>
      <c r="I17" s="117">
        <f t="shared" si="0"/>
        <v>64600.526124999997</v>
      </c>
      <c r="J17" s="115">
        <f>I17/C17</f>
        <v>0.29695653182988424</v>
      </c>
      <c r="K17" s="119">
        <f t="shared" si="0"/>
        <v>217542.027875</v>
      </c>
    </row>
    <row r="18" spans="1:11">
      <c r="A18" s="123"/>
      <c r="B18" s="124"/>
      <c r="C18" s="114"/>
      <c r="D18" s="116"/>
      <c r="E18" s="118"/>
      <c r="F18" s="116"/>
      <c r="G18" s="118"/>
      <c r="H18" s="116"/>
      <c r="I18" s="118"/>
      <c r="J18" s="116"/>
      <c r="K18" s="120"/>
    </row>
    <row r="19" spans="1:11">
      <c r="A19" s="27"/>
      <c r="B19" s="28"/>
      <c r="C19" s="28"/>
      <c r="D19" s="28"/>
      <c r="E19" s="28"/>
      <c r="F19" s="28"/>
      <c r="G19" s="28"/>
      <c r="H19" s="28"/>
      <c r="I19" s="28"/>
      <c r="J19" s="28"/>
      <c r="K19" s="28"/>
    </row>
    <row r="20" spans="1:11">
      <c r="A20" s="112" t="s">
        <v>58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</row>
  </sheetData>
  <mergeCells count="16">
    <mergeCell ref="A20:K20"/>
    <mergeCell ref="C17:C18"/>
    <mergeCell ref="D17:D18"/>
    <mergeCell ref="E17:E18"/>
    <mergeCell ref="F17:F18"/>
    <mergeCell ref="G17:G18"/>
    <mergeCell ref="H17:H18"/>
    <mergeCell ref="I17:I18"/>
    <mergeCell ref="J17:J18"/>
    <mergeCell ref="K17:K18"/>
    <mergeCell ref="A17:B18"/>
    <mergeCell ref="A7:K7"/>
    <mergeCell ref="C12:D12"/>
    <mergeCell ref="E12:F12"/>
    <mergeCell ref="G12:H12"/>
    <mergeCell ref="I12:J12"/>
  </mergeCells>
  <printOptions horizontalCentered="1"/>
  <pageMargins left="0.51180555555555596" right="0.51180555555555596" top="0.78680555555555598" bottom="0.78680555555555598" header="0.31458333333333299" footer="0.31458333333333299"/>
  <pageSetup paperSize="9" scale="70" orientation="landscape"/>
  <ignoredErrors>
    <ignoredError sqref="F17:K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PLANILHA ORÇAMENTÁRIA_R1</vt:lpstr>
      <vt:lpstr>COMPOSIÇÃO</vt:lpstr>
      <vt:lpstr>CRONOGRAMA</vt:lpstr>
      <vt:lpstr>COMPOSIÇÃO!Area_de_impressao</vt:lpstr>
      <vt:lpstr>CRONOGRAMA!Area_de_impressao</vt:lpstr>
      <vt:lpstr>'PLANILHA ORÇAMENTÁRIA_R1'!Area_de_impressao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Soiurb</dc:creator>
  <cp:lastModifiedBy>LIC12508</cp:lastModifiedBy>
  <cp:revision>2</cp:revision>
  <cp:lastPrinted>2023-08-14T14:33:00Z</cp:lastPrinted>
  <dcterms:created xsi:type="dcterms:W3CDTF">2022-06-15T13:28:00Z</dcterms:created>
  <dcterms:modified xsi:type="dcterms:W3CDTF">2023-11-28T11:30:18Z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E81751D32E0543B1B5B577738AA00928</vt:lpwstr>
  </property>
  <property fmtid="{D5CDD505-2E9C-101B-9397-08002B2CF9AE}" pid="9" name="KSOProductBuildVer">
    <vt:lpwstr>1046-11.2.0.11380</vt:lpwstr>
  </property>
</Properties>
</file>