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760" tabRatio="500" activeTab="1"/>
  </bookViews>
  <sheets>
    <sheet name="PO" sheetId="1" r:id="rId1"/>
    <sheet name="CRONOGRAMA" sheetId="4" r:id="rId2"/>
    <sheet name="ADM LOCAL" sheetId="5" r:id="rId3"/>
  </sheets>
  <externalReferences>
    <externalReference r:id="rId4"/>
  </externalReferences>
  <definedNames>
    <definedName name="_xlnm.Print_Area" localSheetId="2">'ADM LOCAL'!$A$1:$G$13</definedName>
    <definedName name="_xlnm.Print_Area" localSheetId="1">CRONOGRAMA!$A$1:$E$35</definedName>
    <definedName name="_xlnm.Print_Area" localSheetId="0">PO!$A$1:$J$38</definedName>
    <definedName name="_xlnm.Print_Titles" localSheetId="0">PO!$1:$12</definedName>
  </definedNames>
  <calcPr calcId="144525"/>
</workbook>
</file>

<file path=xl/sharedStrings.xml><?xml version="1.0" encoding="utf-8"?>
<sst xmlns="http://schemas.openxmlformats.org/spreadsheetml/2006/main" count="160" uniqueCount="124">
  <si>
    <t>PLANILHA ORÇAMENTÁRIA</t>
  </si>
  <si>
    <r>
      <rPr>
        <sz val="12"/>
        <color rgb="FF000000"/>
        <rFont val="Arial"/>
        <charset val="134"/>
      </rPr>
      <t xml:space="preserve">OBRA/SERVIÇO: </t>
    </r>
    <r>
      <rPr>
        <sz val="12"/>
        <color rgb="FF000000"/>
        <rFont val="Arial"/>
        <charset val="134"/>
      </rPr>
      <t>EXECUÇÃO DE PAVIMENTAÇÃO ASFÁLTICA</t>
    </r>
  </si>
  <si>
    <t>DATA-BASE: TABELAS DESONERADAS</t>
  </si>
  <si>
    <r>
      <rPr>
        <sz val="12"/>
        <color rgb="FF000000"/>
        <rFont val="Arial"/>
        <charset val="134"/>
      </rPr>
      <t xml:space="preserve">LOCAL: </t>
    </r>
    <r>
      <rPr>
        <sz val="12"/>
        <color rgb="FF000000"/>
        <rFont val="Arial"/>
        <charset val="134"/>
      </rPr>
      <t>TRECHO DA AVENIDA JOSÉ RUGINE, BAIRRO GUAÇUZAL</t>
    </r>
  </si>
  <si>
    <t>SINAPI</t>
  </si>
  <si>
    <t>DATA REF.TÉC: 16/11/2023</t>
  </si>
  <si>
    <r>
      <rPr>
        <sz val="12"/>
        <color rgb="FF000000"/>
        <rFont val="Arial"/>
        <charset val="134"/>
      </rPr>
      <t>MUNICÍPIO:</t>
    </r>
    <r>
      <rPr>
        <sz val="12"/>
        <color rgb="FF000000"/>
        <rFont val="Arial"/>
        <charset val="134"/>
      </rPr>
      <t xml:space="preserve"> PILAR DO SUL-SP</t>
    </r>
  </si>
  <si>
    <t>ENCARGOS SOCIAIS DESONERADOS</t>
  </si>
  <si>
    <t>47,57%(MÊS)</t>
  </si>
  <si>
    <t>CDHU 191</t>
  </si>
  <si>
    <t>DATA BASE: AGO/23</t>
  </si>
  <si>
    <t>LEIS SOCIAIS:</t>
  </si>
  <si>
    <t>BDI</t>
  </si>
  <si>
    <t>ITEM</t>
  </si>
  <si>
    <t>FONTE</t>
  </si>
  <si>
    <t>CÓD.</t>
  </si>
  <si>
    <t>MATERIAL E MÃO DE OBRA</t>
  </si>
  <si>
    <t>UNID.</t>
  </si>
  <si>
    <t>QUANT.</t>
  </si>
  <si>
    <t>PREÇO UNIT. SEM BDI</t>
  </si>
  <si>
    <t>PREÇO UNIT.            COM BDI</t>
  </si>
  <si>
    <t>PREÇO TOTAL          SEM BDI</t>
  </si>
  <si>
    <t>PREÇO TOTAL                         COM BDI</t>
  </si>
  <si>
    <t>ADMINISTRAÇÃO LOCAL</t>
  </si>
  <si>
    <t>1.1</t>
  </si>
  <si>
    <t>COMP.</t>
  </si>
  <si>
    <t>Administração local</t>
  </si>
  <si>
    <t>VB</t>
  </si>
  <si>
    <t>SERVIÇOS PRELIMINARES</t>
  </si>
  <si>
    <t>2.1</t>
  </si>
  <si>
    <t>CDHU</t>
  </si>
  <si>
    <t>02.08.050</t>
  </si>
  <si>
    <t>Placa em lona com impressão digital e estrutura em madeira</t>
  </si>
  <si>
    <t>m²</t>
  </si>
  <si>
    <t>2.2</t>
  </si>
  <si>
    <t>02.02.150</t>
  </si>
  <si>
    <t>Locação de container tipo depósito - área mínima de 13,80 m²</t>
  </si>
  <si>
    <t>un x mês</t>
  </si>
  <si>
    <t>2.3</t>
  </si>
  <si>
    <t>02.01.180</t>
  </si>
  <si>
    <t>Banheiro químico modelo Standard, com manutenção conforme exigências da CETESB</t>
  </si>
  <si>
    <t>PREPARO DE BASE, SUBLEITO, SUB-BASE</t>
  </si>
  <si>
    <t>3.1</t>
  </si>
  <si>
    <t>07.01.020</t>
  </si>
  <si>
    <t>Escavação e carga mecanizada em solo de 1ª categoria, em campo aberto</t>
  </si>
  <si>
    <t>m³</t>
  </si>
  <si>
    <t>Profundidade Caixa</t>
  </si>
  <si>
    <t>3.2</t>
  </si>
  <si>
    <t>05.10.020</t>
  </si>
  <si>
    <t>Transporte de solo de 1ª e 2ª categoria por caminhão até o 2° km + Empolamento</t>
  </si>
  <si>
    <t>Base Macadame</t>
  </si>
  <si>
    <t>3.3</t>
  </si>
  <si>
    <t>Regularização e compactação de subleito, com no minímo 95% do PN.</t>
  </si>
  <si>
    <t>Base Brita c/ cimento</t>
  </si>
  <si>
    <t>3.4</t>
  </si>
  <si>
    <t>Execução e compactação de base e ou sub base para pavimentação de macadame seco</t>
  </si>
  <si>
    <t>Binder</t>
  </si>
  <si>
    <t>3.5</t>
  </si>
  <si>
    <t>Transporte com caminhão basculante de 14 m³, em via urbana pavimentada, dmt até 30 km (macadame seco)</t>
  </si>
  <si>
    <t xml:space="preserve">m³ x km </t>
  </si>
  <si>
    <t>CBUQ</t>
  </si>
  <si>
    <t>3.6</t>
  </si>
  <si>
    <t>Execução e compactação de base e ou sub base para pavimentação de brita graduada simples tratada com cimento</t>
  </si>
  <si>
    <t>Transporte</t>
  </si>
  <si>
    <t>3.7</t>
  </si>
  <si>
    <t xml:space="preserve">SINAPI </t>
  </si>
  <si>
    <t>Transporte com caminhão basculante de 14 m³, em via urbana pavimentada, dmt até 30 km (brita graduada simples tratada com cimento)</t>
  </si>
  <si>
    <t>Metragem Quadrada</t>
  </si>
  <si>
    <t>PAVIMENTAÇÃO ASFÁLTICA</t>
  </si>
  <si>
    <t>4.1</t>
  </si>
  <si>
    <t>54.03.240</t>
  </si>
  <si>
    <t>Imprimação betuminosa impermeabilizante</t>
  </si>
  <si>
    <t>Guia acima</t>
  </si>
  <si>
    <t>4.2</t>
  </si>
  <si>
    <t>54.03.230</t>
  </si>
  <si>
    <t>Imprimação betuminosa ligante</t>
  </si>
  <si>
    <t>Guia abaixo</t>
  </si>
  <si>
    <t>4.3</t>
  </si>
  <si>
    <t>54.03.200</t>
  </si>
  <si>
    <t>Concreto asfáltico usinado a quente - Binder</t>
  </si>
  <si>
    <t>Largura total</t>
  </si>
  <si>
    <t>4.4</t>
  </si>
  <si>
    <t>54.03.210</t>
  </si>
  <si>
    <t>Camada de rolamento em concreto betuminoso usinado quente - CBUQ</t>
  </si>
  <si>
    <t>Largura Via</t>
  </si>
  <si>
    <t>DRENAGEM SUPERFICIAL</t>
  </si>
  <si>
    <t>Metragem do cap</t>
  </si>
  <si>
    <t>5.1</t>
  </si>
  <si>
    <t>Guia (meio-fio) e sarjeta conjugados de concreto, moltada in loco em trecho reto com extrusora, 45 cm base (15 cm base da guia+ 30 cm base da sarjeta) x 22cm altura.</t>
  </si>
  <si>
    <t>m</t>
  </si>
  <si>
    <t>TOTAL</t>
  </si>
  <si>
    <t>SEM BDI</t>
  </si>
  <si>
    <t>COM BDI</t>
  </si>
  <si>
    <t>CRONOGRAMA FÍSICO-FINANCEIRO</t>
  </si>
  <si>
    <r>
      <rPr>
        <sz val="12"/>
        <color rgb="FF000000"/>
        <rFont val="Arial"/>
        <charset val="134"/>
      </rPr>
      <t>OBRA/SERVIÇO:</t>
    </r>
    <r>
      <rPr>
        <sz val="12"/>
        <color rgb="FF000000"/>
        <rFont val="Arial"/>
        <charset val="134"/>
      </rPr>
      <t xml:space="preserve"> EXECUÇÃO DE PAVIMENTAÇÃO ASFÁLTICA </t>
    </r>
  </si>
  <si>
    <t>PRAZO DA OBRA: 60 DIAS</t>
  </si>
  <si>
    <t>ETAPA</t>
  </si>
  <si>
    <t>DESCRIMINAÇÃO</t>
  </si>
  <si>
    <t>30 DIAS</t>
  </si>
  <si>
    <t>60 DIAS</t>
  </si>
  <si>
    <t>%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</si>
  <si>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</si>
  <si>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RESUMO DO ORÇAMENTO</t>
  </si>
  <si>
    <t>TOTAL (R$)</t>
  </si>
  <si>
    <t>TOTAL (%)</t>
  </si>
  <si>
    <t>ACUMULADO (R$)</t>
  </si>
  <si>
    <t>ACUMULADO (%)</t>
  </si>
  <si>
    <t>OBSERVAÇÕES:</t>
  </si>
  <si>
    <t>1 - OS PRAZOS DAS ETAPAS SERÃO CONSIDERADOS A PARTIR DA DATA DA ASSINATURA DA ORDEM DE SERVIÇO INICIAL EMITIDA  PELA PREFEITURA.</t>
  </si>
  <si>
    <t>2- A ADMINISTRAÇÃO LOCAL SERÁ REMUNERADA CONFORME PERCENTUAL DE EVOLUÇÃO DA OBRA.</t>
  </si>
  <si>
    <t xml:space="preserve">OBRA/SERVIÇO: EXECUÇÃO DE PAVIMENTAÇÃO ASFÁLTICA </t>
  </si>
  <si>
    <t>LOCAL: TRECHO DA AVENIDA JOSÉ RUGINE, BAIRRO GUAÇUZAL</t>
  </si>
  <si>
    <t>MUNICÍPIO: PILAR DO SUL-SP</t>
  </si>
  <si>
    <t>PLANILHA DE COMPOSIÇÃO - ADMINISTRAÇÃO LOCAL</t>
  </si>
  <si>
    <t>DESCRIÇÃO</t>
  </si>
  <si>
    <t>UND.</t>
  </si>
  <si>
    <t>SALÁRIO/HORA</t>
  </si>
  <si>
    <t>CUSTO TOTAL</t>
  </si>
  <si>
    <t>1.0</t>
  </si>
  <si>
    <t>EQUIPE TÉCNICA</t>
  </si>
  <si>
    <t>ENGENHEIRO CIVIL DE OBRA PLENO COM ENCARGOS COMPLEMENTARES</t>
  </si>
  <si>
    <t>H</t>
  </si>
  <si>
    <t>1.2</t>
  </si>
  <si>
    <t>TOPÓGRAFO COM ENCARGOS COMPLEMENTARES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</si>
</sst>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176" formatCode="_-* #,##0.00_-;\-* #,##0.00_-;_-* \-??_-;_-@_-"/>
    <numFmt numFmtId="177" formatCode="_-&quot;R$&quot;* #,##0.00_-;\-&quot;R$&quot;* #,##0.00_-;_-&quot;R$&quot;* &quot;-&quot;??_-;_-@_-"/>
    <numFmt numFmtId="178" formatCode="_-* #,##0_-;\-* #,##0_-;_-* &quot;-&quot;_-;_-@_-"/>
    <numFmt numFmtId="179" formatCode="_-* #,##0.00_-;\-* #,##0.00_-;_-* &quot;-&quot;??_-;_-@_-"/>
    <numFmt numFmtId="180" formatCode="[$R$-416]\ #,##0.00;[Red]\-[$R$-416]\ #,##0.00"/>
    <numFmt numFmtId="181" formatCode="&quot;R$ &quot;#,##0.00"/>
    <numFmt numFmtId="182" formatCode="0.00_);[Red]\(0.00\)"/>
    <numFmt numFmtId="183" formatCode="&quot;R$ &quot;#,##0.00_);[Red]&quot;(R$ &quot;#,###.00\)"/>
  </numFmts>
  <fonts count="36">
    <font>
      <sz val="11"/>
      <color rgb="FF000000"/>
      <name val="Calibri"/>
      <charset val="134"/>
    </font>
    <font>
      <sz val="14"/>
      <color rgb="FF000000"/>
      <name val="Arial"/>
      <charset val="1"/>
    </font>
    <font>
      <sz val="12"/>
      <color rgb="FF000000"/>
      <name val="Arial"/>
      <charset val="134"/>
    </font>
    <font>
      <b/>
      <sz val="12"/>
      <color rgb="FF000000"/>
      <name val="Arial"/>
      <charset val="1"/>
    </font>
    <font>
      <sz val="12"/>
      <color rgb="FF000000"/>
      <name val="Arial"/>
      <charset val="1"/>
    </font>
    <font>
      <sz val="12"/>
      <color rgb="FF000000"/>
      <name val="Calibri"/>
      <charset val="1"/>
    </font>
    <font>
      <sz val="12"/>
      <color rgb="FF000000"/>
      <name val="Calibri"/>
      <charset val="134"/>
    </font>
    <font>
      <b/>
      <sz val="12"/>
      <name val="Arial"/>
      <charset val="134"/>
    </font>
    <font>
      <b/>
      <sz val="12"/>
      <color rgb="FF000000"/>
      <name val="Arial"/>
      <charset val="134"/>
    </font>
    <font>
      <sz val="12"/>
      <name val="Arial"/>
      <charset val="134"/>
    </font>
    <font>
      <sz val="13"/>
      <color rgb="FF000000"/>
      <name val="Arial"/>
      <charset val="1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0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MS Sans Serif"/>
      <charset val="1"/>
    </font>
    <font>
      <sz val="10"/>
      <color rgb="FF000000"/>
      <name val="MS Sans Serif"/>
      <charset val="1"/>
    </font>
    <font>
      <sz val="11"/>
      <color rgb="FF000000"/>
      <name val="Arial1"/>
      <charset val="1"/>
    </font>
    <font>
      <sz val="11"/>
      <color rgb="FF000000"/>
      <name val="Calibri"/>
      <charset val="1"/>
    </font>
  </fonts>
  <fills count="37">
    <fill>
      <patternFill patternType="none"/>
    </fill>
    <fill>
      <patternFill patternType="gray125"/>
    </fill>
    <fill>
      <patternFill patternType="solid">
        <fgColor rgb="FFFFFFFF"/>
        <bgColor rgb="FFEFEFEF"/>
      </patternFill>
    </fill>
    <fill>
      <patternFill patternType="solid">
        <fgColor rgb="FFBFBFBF"/>
        <bgColor rgb="FFA6A6A6"/>
      </patternFill>
    </fill>
    <fill>
      <patternFill patternType="solid">
        <fgColor rgb="FFD9D9D9"/>
        <bgColor rgb="FFEFEFEF"/>
      </patternFill>
    </fill>
    <fill>
      <patternFill patternType="solid">
        <fgColor rgb="FFA6A6A6"/>
        <bgColor rgb="FFBFBFB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Border="0" applyProtection="0"/>
    <xf numFmtId="177" fontId="11" fillId="0" borderId="0" applyBorder="0" applyAlignment="0" applyProtection="0"/>
    <xf numFmtId="9" fontId="0" fillId="0" borderId="0" applyBorder="0" applyProtection="0"/>
    <xf numFmtId="178" fontId="11" fillId="0" borderId="0" applyBorder="0" applyAlignment="0" applyProtection="0"/>
    <xf numFmtId="179" fontId="11" fillId="0" borderId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21" applyNumberFormat="0" applyAlignment="0" applyProtection="0">
      <alignment vertical="center"/>
    </xf>
    <xf numFmtId="0" fontId="22" fillId="8" borderId="22" applyNumberFormat="0" applyAlignment="0" applyProtection="0">
      <alignment vertical="center"/>
    </xf>
    <xf numFmtId="0" fontId="23" fillId="8" borderId="21" applyNumberFormat="0" applyAlignment="0" applyProtection="0">
      <alignment vertical="center"/>
    </xf>
    <xf numFmtId="0" fontId="24" fillId="9" borderId="23" applyNumberFormat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2" fillId="0" borderId="0"/>
    <xf numFmtId="0" fontId="33" fillId="0" borderId="0"/>
    <xf numFmtId="0" fontId="34" fillId="0" borderId="0"/>
    <xf numFmtId="0" fontId="35" fillId="0" borderId="0"/>
    <xf numFmtId="0" fontId="35" fillId="0" borderId="0"/>
  </cellStyleXfs>
  <cellXfs count="117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 applyBorder="1" applyAlignment="1">
      <alignment vertical="center"/>
    </xf>
    <xf numFmtId="0" fontId="3" fillId="0" borderId="0" xfId="53" applyFont="1" applyBorder="1" applyAlignment="1">
      <alignment horizontal="left" vertical="center"/>
    </xf>
    <xf numFmtId="0" fontId="4" fillId="0" borderId="0" xfId="0" applyFont="1" applyBorder="1"/>
    <xf numFmtId="0" fontId="5" fillId="0" borderId="0" xfId="0" applyFont="1" applyBorder="1"/>
    <xf numFmtId="0" fontId="4" fillId="2" borderId="0" xfId="53" applyFont="1" applyFill="1" applyBorder="1" applyAlignment="1"/>
    <xf numFmtId="0" fontId="6" fillId="0" borderId="0" xfId="0" applyFont="1" applyBorder="1"/>
    <xf numFmtId="0" fontId="3" fillId="2" borderId="0" xfId="53" applyFont="1" applyFill="1" applyBorder="1" applyAlignment="1"/>
    <xf numFmtId="0" fontId="4" fillId="0" borderId="0" xfId="53" applyFont="1" applyBorder="1"/>
    <xf numFmtId="0" fontId="3" fillId="0" borderId="0" xfId="0" applyFont="1" applyBorder="1" applyAlignment="1">
      <alignment vertical="center"/>
    </xf>
    <xf numFmtId="0" fontId="4" fillId="0" borderId="0" xfId="53" applyFont="1"/>
    <xf numFmtId="0" fontId="3" fillId="3" borderId="1" xfId="53" applyFont="1" applyFill="1" applyBorder="1" applyAlignment="1">
      <alignment horizontal="center" vertical="center" wrapText="1"/>
    </xf>
    <xf numFmtId="0" fontId="3" fillId="4" borderId="1" xfId="53" applyFont="1" applyFill="1" applyBorder="1" applyAlignment="1">
      <alignment horizontal="center" vertical="center" wrapText="1"/>
    </xf>
    <xf numFmtId="0" fontId="3" fillId="4" borderId="1" xfId="53" applyFont="1" applyFill="1" applyBorder="1" applyAlignment="1">
      <alignment horizontal="center" vertical="center"/>
    </xf>
    <xf numFmtId="0" fontId="3" fillId="4" borderId="1" xfId="53" applyFont="1" applyFill="1" applyBorder="1" applyAlignment="1">
      <alignment horizontal="left" vertical="center" wrapText="1"/>
    </xf>
    <xf numFmtId="0" fontId="4" fillId="0" borderId="1" xfId="53" applyFont="1" applyBorder="1" applyAlignment="1">
      <alignment horizontal="center" vertical="center" wrapText="1"/>
    </xf>
    <xf numFmtId="0" fontId="4" fillId="0" borderId="1" xfId="53" applyFont="1" applyBorder="1" applyAlignment="1">
      <alignment horizontal="left" vertical="center" wrapText="1"/>
    </xf>
    <xf numFmtId="180" fontId="4" fillId="0" borderId="1" xfId="53" applyNumberFormat="1" applyFont="1" applyFill="1" applyBorder="1" applyAlignment="1">
      <alignment horizontal="center" vertical="center" wrapText="1"/>
    </xf>
    <xf numFmtId="180" fontId="4" fillId="0" borderId="1" xfId="53" applyNumberFormat="1" applyFont="1" applyBorder="1" applyAlignment="1">
      <alignment horizontal="center" vertical="center" wrapText="1"/>
    </xf>
    <xf numFmtId="0" fontId="3" fillId="0" borderId="0" xfId="53" applyFont="1" applyBorder="1" applyAlignment="1"/>
    <xf numFmtId="0" fontId="3" fillId="4" borderId="2" xfId="53" applyFont="1" applyFill="1" applyBorder="1" applyAlignment="1">
      <alignment horizontal="center"/>
    </xf>
    <xf numFmtId="180" fontId="3" fillId="4" borderId="2" xfId="53" applyNumberFormat="1" applyFont="1" applyFill="1" applyBorder="1" applyAlignment="1">
      <alignment horizontal="center" vertical="center" wrapText="1"/>
    </xf>
    <xf numFmtId="0" fontId="3" fillId="0" borderId="0" xfId="53" applyFont="1" applyBorder="1" applyAlignment="1">
      <alignment horizontal="center"/>
    </xf>
    <xf numFmtId="180" fontId="3" fillId="0" borderId="0" xfId="53" applyNumberFormat="1" applyFont="1" applyBorder="1" applyAlignment="1">
      <alignment horizontal="center" vertical="center" wrapText="1"/>
    </xf>
    <xf numFmtId="0" fontId="2" fillId="0" borderId="0" xfId="0" applyFont="1"/>
    <xf numFmtId="0" fontId="7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1" fontId="8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0" fontId="2" fillId="0" borderId="1" xfId="3" applyNumberFormat="1" applyFont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81" fontId="8" fillId="2" borderId="1" xfId="0" applyNumberFormat="1" applyFont="1" applyFill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81" fontId="7" fillId="0" borderId="1" xfId="0" applyNumberFormat="1" applyFont="1" applyBorder="1" applyAlignment="1">
      <alignment horizontal="center" vertical="center"/>
    </xf>
    <xf numFmtId="181" fontId="7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0" fontId="2" fillId="0" borderId="8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/>
    <xf numFmtId="0" fontId="8" fillId="5" borderId="9" xfId="0" applyFont="1" applyFill="1" applyBorder="1" applyAlignment="1">
      <alignment horizontal="center" vertical="center"/>
    </xf>
    <xf numFmtId="181" fontId="8" fillId="5" borderId="10" xfId="0" applyNumberFormat="1" applyFont="1" applyFill="1" applyBorder="1" applyAlignment="1">
      <alignment horizontal="center" vertical="center"/>
    </xf>
    <xf numFmtId="181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81" fontId="8" fillId="3" borderId="5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0" fontId="2" fillId="0" borderId="8" xfId="3" applyNumberFormat="1" applyFont="1" applyBorder="1" applyAlignment="1" applyProtection="1">
      <alignment horizontal="center" vertical="center"/>
    </xf>
    <xf numFmtId="0" fontId="8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0" fontId="2" fillId="0" borderId="0" xfId="3" applyNumberFormat="1" applyFont="1" applyBorder="1" applyAlignment="1" applyProtection="1">
      <alignment horizontal="center" vertical="center"/>
    </xf>
    <xf numFmtId="0" fontId="8" fillId="0" borderId="0" xfId="51" applyFont="1" applyBorder="1" applyAlignment="1">
      <alignment horizontal="left" vertical="center" wrapText="1"/>
    </xf>
    <xf numFmtId="0" fontId="9" fillId="0" borderId="0" xfId="0" applyFont="1" applyBorder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 shrinkToFit="1"/>
    </xf>
    <xf numFmtId="0" fontId="8" fillId="3" borderId="12" xfId="0" applyFont="1" applyFill="1" applyBorder="1" applyAlignment="1">
      <alignment horizontal="center" vertical="center" wrapText="1" shrinkToFit="1"/>
    </xf>
    <xf numFmtId="0" fontId="8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1" xfId="53" applyFont="1" applyBorder="1" applyAlignment="1">
      <alignment horizontal="center" vertical="center"/>
    </xf>
    <xf numFmtId="0" fontId="9" fillId="0" borderId="1" xfId="53" applyFont="1" applyBorder="1" applyAlignment="1">
      <alignment horizontal="center" vertical="center" wrapText="1"/>
    </xf>
    <xf numFmtId="0" fontId="9" fillId="0" borderId="1" xfId="53" applyFont="1" applyBorder="1" applyAlignment="1">
      <alignment horizontal="left" vertical="center" wrapText="1"/>
    </xf>
    <xf numFmtId="182" fontId="9" fillId="0" borderId="1" xfId="0" applyNumberFormat="1" applyFont="1" applyBorder="1" applyAlignment="1">
      <alignment horizontal="right" vertical="center"/>
    </xf>
    <xf numFmtId="183" fontId="9" fillId="0" borderId="13" xfId="0" applyNumberFormat="1" applyFont="1" applyBorder="1" applyAlignment="1">
      <alignment horizontal="right" vertical="center"/>
    </xf>
    <xf numFmtId="183" fontId="9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82" fontId="2" fillId="0" borderId="1" xfId="0" applyNumberFormat="1" applyFont="1" applyBorder="1" applyAlignment="1">
      <alignment horizontal="right" vertical="center"/>
    </xf>
    <xf numFmtId="183" fontId="2" fillId="0" borderId="13" xfId="0" applyNumberFormat="1" applyFont="1" applyBorder="1" applyAlignment="1">
      <alignment horizontal="right" vertical="center"/>
    </xf>
    <xf numFmtId="183" fontId="2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182" fontId="2" fillId="3" borderId="1" xfId="0" applyNumberFormat="1" applyFont="1" applyFill="1" applyBorder="1" applyAlignment="1">
      <alignment horizontal="right" vertical="center"/>
    </xf>
    <xf numFmtId="183" fontId="2" fillId="3" borderId="13" xfId="0" applyNumberFormat="1" applyFont="1" applyFill="1" applyBorder="1" applyAlignment="1">
      <alignment horizontal="right" vertical="center"/>
    </xf>
    <xf numFmtId="183" fontId="2" fillId="3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/>
    </xf>
    <xf numFmtId="183" fontId="2" fillId="3" borderId="1" xfId="0" applyNumberFormat="1" applyFont="1" applyFill="1" applyBorder="1" applyAlignment="1">
      <alignment horizontal="right" vertical="center"/>
    </xf>
    <xf numFmtId="0" fontId="2" fillId="2" borderId="8" xfId="0" applyFont="1" applyFill="1" applyBorder="1" applyAlignment="1">
      <alignment vertical="center" wrapText="1"/>
    </xf>
    <xf numFmtId="182" fontId="2" fillId="0" borderId="8" xfId="0" applyNumberFormat="1" applyFont="1" applyBorder="1" applyAlignment="1">
      <alignment horizontal="right" vertical="center"/>
    </xf>
    <xf numFmtId="183" fontId="2" fillId="0" borderId="14" xfId="0" applyNumberFormat="1" applyFont="1" applyBorder="1" applyAlignment="1">
      <alignment horizontal="right" vertical="center"/>
    </xf>
    <xf numFmtId="183" fontId="2" fillId="0" borderId="8" xfId="0" applyNumberFormat="1" applyFont="1" applyBorder="1" applyAlignment="1">
      <alignment vertical="center"/>
    </xf>
    <xf numFmtId="181" fontId="2" fillId="0" borderId="0" xfId="0" applyNumberFormat="1" applyFont="1" applyBorder="1" applyAlignment="1">
      <alignment horizontal="center" vertical="center"/>
    </xf>
    <xf numFmtId="181" fontId="8" fillId="3" borderId="9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0" fontId="2" fillId="0" borderId="15" xfId="0" applyNumberFormat="1" applyFont="1" applyBorder="1" applyAlignment="1">
      <alignment horizontal="center" vertical="center"/>
    </xf>
    <xf numFmtId="10" fontId="2" fillId="0" borderId="16" xfId="3" applyNumberFormat="1" applyFont="1" applyBorder="1" applyAlignment="1" applyProtection="1">
      <alignment horizontal="center"/>
    </xf>
    <xf numFmtId="0" fontId="8" fillId="3" borderId="17" xfId="0" applyFont="1" applyFill="1" applyBorder="1" applyAlignment="1">
      <alignment horizontal="center" vertical="center" wrapText="1" shrinkToFit="1"/>
    </xf>
    <xf numFmtId="183" fontId="8" fillId="3" borderId="1" xfId="0" applyNumberFormat="1" applyFont="1" applyFill="1" applyBorder="1" applyAlignment="1">
      <alignment horizontal="right" vertical="center"/>
    </xf>
    <xf numFmtId="183" fontId="8" fillId="3" borderId="15" xfId="0" applyNumberFormat="1" applyFont="1" applyFill="1" applyBorder="1" applyAlignment="1">
      <alignment horizontal="right" vertical="center"/>
    </xf>
    <xf numFmtId="183" fontId="2" fillId="0" borderId="15" xfId="0" applyNumberFormat="1" applyFont="1" applyBorder="1" applyAlignment="1">
      <alignment horizontal="right" vertical="center"/>
    </xf>
    <xf numFmtId="183" fontId="8" fillId="3" borderId="1" xfId="0" applyNumberFormat="1" applyFont="1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183" fontId="2" fillId="0" borderId="16" xfId="0" applyNumberFormat="1" applyFont="1" applyBorder="1" applyAlignment="1">
      <alignment horizontal="right" vertical="center"/>
    </xf>
    <xf numFmtId="183" fontId="8" fillId="3" borderId="17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181" fontId="8" fillId="3" borderId="8" xfId="0" applyNumberFormat="1" applyFont="1" applyFill="1" applyBorder="1" applyAlignment="1">
      <alignment horizontal="center" vertical="center"/>
    </xf>
    <xf numFmtId="183" fontId="8" fillId="3" borderId="16" xfId="0" applyNumberFormat="1" applyFont="1" applyFill="1" applyBorder="1" applyAlignment="1">
      <alignment horizontal="right" vertical="center"/>
    </xf>
  </cellXfs>
  <cellStyles count="54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Normal 3 2" xfId="49"/>
    <cellStyle name="Normal 2 2" xfId="50"/>
    <cellStyle name="Normal 27" xfId="51"/>
    <cellStyle name="Normal 3" xfId="52"/>
    <cellStyle name="Separador de milhares 142" xfId="5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EFEFEF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70AD47"/>
      <rgbColor rgb="00003300"/>
      <rgbColor rgb="00333300"/>
      <rgbColor rgb="00993300"/>
      <rgbColor rgb="00993366"/>
      <rgbColor rgb="003333CC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468630</xdr:colOff>
      <xdr:row>2</xdr:row>
      <xdr:rowOff>98425</xdr:rowOff>
    </xdr:from>
    <xdr:to>
      <xdr:col>8</xdr:col>
      <xdr:colOff>526230</xdr:colOff>
      <xdr:row>3</xdr:row>
      <xdr:rowOff>696805</xdr:rowOff>
    </xdr:to>
    <xdr:pic>
      <xdr:nvPicPr>
        <xdr:cNvPr id="2" name="Imagem 1"/>
        <xdr:cNvPicPr/>
      </xdr:nvPicPr>
      <xdr:blipFill>
        <a:blip r:embed="rId1"/>
        <a:stretch>
          <a:fillRect/>
        </a:stretch>
      </xdr:blipFill>
      <xdr:spPr>
        <a:xfrm>
          <a:off x="1344930" y="479425"/>
          <a:ext cx="9952990" cy="78867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379800</xdr:colOff>
      <xdr:row>0</xdr:row>
      <xdr:rowOff>182160</xdr:rowOff>
    </xdr:from>
    <xdr:to>
      <xdr:col>4</xdr:col>
      <xdr:colOff>1444320</xdr:colOff>
      <xdr:row>4</xdr:row>
      <xdr:rowOff>165240</xdr:rowOff>
    </xdr:to>
    <xdr:pic>
      <xdr:nvPicPr>
        <xdr:cNvPr id="3" name="Imagem 1"/>
        <xdr:cNvPicPr/>
      </xdr:nvPicPr>
      <xdr:blipFill>
        <a:blip r:embed="rId1"/>
        <a:stretch>
          <a:fillRect/>
        </a:stretch>
      </xdr:blipFill>
      <xdr:spPr>
        <a:xfrm>
          <a:off x="1437005" y="181610"/>
          <a:ext cx="9522460" cy="74549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590550</xdr:colOff>
      <xdr:row>0</xdr:row>
      <xdr:rowOff>139700</xdr:rowOff>
    </xdr:from>
    <xdr:to>
      <xdr:col>6</xdr:col>
      <xdr:colOff>728070</xdr:colOff>
      <xdr:row>0</xdr:row>
      <xdr:rowOff>998300</xdr:rowOff>
    </xdr:to>
    <xdr:pic>
      <xdr:nvPicPr>
        <xdr:cNvPr id="5" name="Imagem 1"/>
        <xdr:cNvPicPr/>
      </xdr:nvPicPr>
      <xdr:blipFill>
        <a:blip r:embed="rId1"/>
        <a:stretch>
          <a:fillRect/>
        </a:stretch>
      </xdr:blipFill>
      <xdr:spPr>
        <a:xfrm>
          <a:off x="590550" y="139700"/>
          <a:ext cx="10540365" cy="858520"/>
        </a:xfrm>
        <a:prstGeom prst="rect">
          <a:avLst/>
        </a:prstGeom>
        <a:ln w="936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Sudec\Obras%20P&#250;blicas\ANO%202023\Em%20andamento\Av%20Jos&#233;%20Rugine_%20loteamento%20passaros%20e%203%20fase\Documenta&#231;&#227;o%20Correta%20Campestre%20Gua&#231;uzal\PLANILHA%20OR&#199;AMENT&#193;RIA_R01_BDI_25%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ca"/>
      <sheetName val="Mem. Calc."/>
      <sheetName val="Crono"/>
      <sheetName val="CRONOGRAMA"/>
      <sheetName val="ADM LOCAL"/>
      <sheetName val="META 1"/>
      <sheetName val="Planilha7"/>
    </sheetNames>
    <sheetDataSet>
      <sheetData sheetId="0">
        <row r="15">
          <cell r="D15" t="str">
            <v>ADMINISTRAÇÃO LOCAL</v>
          </cell>
        </row>
        <row r="17">
          <cell r="D17" t="str">
            <v>SERVIÇOS PRELIMINARES</v>
          </cell>
        </row>
        <row r="21">
          <cell r="D21" t="str">
            <v>ESCAVAÇÃO, SUBLEITO, BASE , SUB-BASE, CAPA</v>
          </cell>
        </row>
        <row r="29">
          <cell r="D29" t="str">
            <v>PAVIMENTAÇÃO ASFÁLTICA</v>
          </cell>
        </row>
        <row r="34">
          <cell r="D34" t="str">
            <v>DRENAGEM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4:M38"/>
  <sheetViews>
    <sheetView topLeftCell="A26" workbookViewId="0">
      <selection activeCell="J42" sqref="J42"/>
    </sheetView>
  </sheetViews>
  <sheetFormatPr defaultColWidth="9" defaultRowHeight="15"/>
  <cols>
    <col min="1" max="3" width="13.1428571428571" style="65" customWidth="1"/>
    <col min="4" max="4" width="68.2857142857143" style="65" customWidth="1"/>
    <col min="5" max="5" width="11.9904761904762" style="65" customWidth="1"/>
    <col min="6" max="6" width="11.8571428571429" style="65" customWidth="1"/>
    <col min="7" max="8" width="15" style="65" customWidth="1"/>
    <col min="9" max="9" width="18" style="65" customWidth="1"/>
    <col min="10" max="10" width="17.4285714285714" style="65" customWidth="1"/>
    <col min="11" max="12" width="13.1428571428571" style="65" hidden="1" customWidth="1"/>
    <col min="13" max="13" width="13.1428571428571" hidden="1" customWidth="1"/>
  </cols>
  <sheetData>
    <row r="4" ht="87" customHeight="1"/>
    <row r="5" ht="32" customHeight="1" spans="1:10">
      <c r="A5" s="30" t="s">
        <v>0</v>
      </c>
      <c r="B5" s="30"/>
      <c r="C5" s="30"/>
      <c r="D5" s="30"/>
      <c r="E5" s="30"/>
      <c r="F5" s="30"/>
      <c r="G5" s="30"/>
      <c r="H5" s="30"/>
      <c r="I5" s="30"/>
      <c r="J5" s="30"/>
    </row>
    <row r="6" ht="9" customHeight="1" spans="1:10">
      <c r="A6" s="66"/>
      <c r="B6" s="66"/>
      <c r="C6" s="66"/>
      <c r="D6" s="66"/>
      <c r="E6" s="66"/>
      <c r="F6" s="66"/>
      <c r="G6" s="66"/>
      <c r="H6" s="66"/>
      <c r="I6" s="66"/>
      <c r="J6" s="66"/>
    </row>
    <row r="7" ht="15.75" spans="1:10">
      <c r="A7" s="29" t="s">
        <v>1</v>
      </c>
      <c r="B7" s="29"/>
      <c r="C7" s="29"/>
      <c r="D7" s="29"/>
      <c r="E7" s="29"/>
      <c r="F7" s="29"/>
      <c r="G7" s="67" t="s">
        <v>2</v>
      </c>
      <c r="H7" s="67"/>
      <c r="I7" s="67"/>
      <c r="J7" s="67"/>
    </row>
    <row r="8" ht="15.75" spans="1:10">
      <c r="A8" s="29" t="s">
        <v>3</v>
      </c>
      <c r="B8" s="29"/>
      <c r="C8" s="29"/>
      <c r="D8" s="29"/>
      <c r="E8" s="29"/>
      <c r="F8" s="29"/>
      <c r="G8" s="44" t="s">
        <v>4</v>
      </c>
      <c r="H8" s="44"/>
      <c r="I8" s="103" t="s">
        <v>5</v>
      </c>
      <c r="J8" s="103"/>
    </row>
    <row r="9" ht="15.75" customHeight="1" spans="1:10">
      <c r="A9" s="29" t="s">
        <v>6</v>
      </c>
      <c r="B9" s="29"/>
      <c r="C9" s="29"/>
      <c r="D9" s="29"/>
      <c r="E9" s="29"/>
      <c r="F9" s="29"/>
      <c r="G9" s="68" t="s">
        <v>7</v>
      </c>
      <c r="H9" s="68"/>
      <c r="I9" s="103" t="s">
        <v>8</v>
      </c>
      <c r="J9" s="103"/>
    </row>
    <row r="10" ht="15.75" spans="1:10">
      <c r="A10" s="55"/>
      <c r="B10" s="29"/>
      <c r="C10" s="29"/>
      <c r="D10" s="29"/>
      <c r="E10" s="29"/>
      <c r="F10" s="29"/>
      <c r="G10" s="44" t="s">
        <v>9</v>
      </c>
      <c r="H10" s="44"/>
      <c r="I10" s="103" t="s">
        <v>10</v>
      </c>
      <c r="J10" s="103"/>
    </row>
    <row r="11" ht="15.75" spans="1:10">
      <c r="A11" s="69"/>
      <c r="B11" s="69"/>
      <c r="C11" s="69"/>
      <c r="D11" s="69"/>
      <c r="E11" s="69"/>
      <c r="F11" s="69"/>
      <c r="G11" s="44" t="s">
        <v>11</v>
      </c>
      <c r="H11" s="44"/>
      <c r="I11" s="104">
        <v>0.9778</v>
      </c>
      <c r="J11" s="104"/>
    </row>
    <row r="12" ht="16.5" spans="1:10">
      <c r="A12" s="69"/>
      <c r="B12" s="69"/>
      <c r="C12" s="69"/>
      <c r="D12" s="69"/>
      <c r="E12" s="69"/>
      <c r="F12" s="69"/>
      <c r="G12" s="70" t="s">
        <v>12</v>
      </c>
      <c r="H12" s="70"/>
      <c r="I12" s="105">
        <v>0.25</v>
      </c>
      <c r="J12" s="105"/>
    </row>
    <row r="13" ht="9" customHeight="1" spans="1:10">
      <c r="A13" s="66"/>
      <c r="B13" s="66"/>
      <c r="C13" s="66"/>
      <c r="D13" s="66"/>
      <c r="E13" s="66"/>
      <c r="F13" s="66"/>
      <c r="G13" s="66"/>
      <c r="H13" s="66"/>
      <c r="I13" s="66"/>
      <c r="J13" s="66"/>
    </row>
    <row r="14" ht="47.25" spans="1:10">
      <c r="A14" s="31" t="s">
        <v>13</v>
      </c>
      <c r="B14" s="32" t="s">
        <v>14</v>
      </c>
      <c r="C14" s="32" t="s">
        <v>15</v>
      </c>
      <c r="D14" s="71" t="s">
        <v>16</v>
      </c>
      <c r="E14" s="32" t="s">
        <v>17</v>
      </c>
      <c r="F14" s="71" t="s">
        <v>18</v>
      </c>
      <c r="G14" s="72" t="s">
        <v>19</v>
      </c>
      <c r="H14" s="71" t="s">
        <v>20</v>
      </c>
      <c r="I14" s="71" t="s">
        <v>21</v>
      </c>
      <c r="J14" s="106" t="s">
        <v>22</v>
      </c>
    </row>
    <row r="15" ht="25" customHeight="1" spans="1:10">
      <c r="A15" s="73">
        <v>1</v>
      </c>
      <c r="B15" s="74"/>
      <c r="C15" s="74"/>
      <c r="D15" s="75" t="s">
        <v>23</v>
      </c>
      <c r="E15" s="75"/>
      <c r="F15" s="75"/>
      <c r="G15" s="75"/>
      <c r="H15" s="75"/>
      <c r="I15" s="107">
        <f>SUM(I16)</f>
        <v>4683.52</v>
      </c>
      <c r="J15" s="108">
        <f>SUM(J16)</f>
        <v>4683.52</v>
      </c>
    </row>
    <row r="16" ht="25" customHeight="1" spans="1:10">
      <c r="A16" s="76" t="s">
        <v>24</v>
      </c>
      <c r="B16" s="77">
        <v>1</v>
      </c>
      <c r="C16" s="78" t="s">
        <v>25</v>
      </c>
      <c r="D16" s="79" t="s">
        <v>26</v>
      </c>
      <c r="E16" s="78" t="s">
        <v>27</v>
      </c>
      <c r="F16" s="80">
        <v>1</v>
      </c>
      <c r="G16" s="81">
        <f>'ADM LOCAL'!G12</f>
        <v>4683.52</v>
      </c>
      <c r="H16" s="82">
        <f>G16</f>
        <v>4683.52</v>
      </c>
      <c r="I16" s="82">
        <f>H16</f>
        <v>4683.52</v>
      </c>
      <c r="J16" s="109">
        <f>I16</f>
        <v>4683.52</v>
      </c>
    </row>
    <row r="17" ht="25" customHeight="1" spans="1:10">
      <c r="A17" s="73">
        <v>2</v>
      </c>
      <c r="B17" s="74"/>
      <c r="C17" s="74"/>
      <c r="D17" s="75" t="s">
        <v>28</v>
      </c>
      <c r="E17" s="75"/>
      <c r="F17" s="75"/>
      <c r="G17" s="75"/>
      <c r="H17" s="75"/>
      <c r="I17" s="107">
        <f>SUM(I18:I20)</f>
        <v>4709.7</v>
      </c>
      <c r="J17" s="108">
        <f>SUM(J18:J20)</f>
        <v>5887.125</v>
      </c>
    </row>
    <row r="18" ht="25" customHeight="1" spans="1:10">
      <c r="A18" s="44" t="s">
        <v>29</v>
      </c>
      <c r="B18" s="36" t="s">
        <v>30</v>
      </c>
      <c r="C18" s="36" t="s">
        <v>31</v>
      </c>
      <c r="D18" s="83" t="s">
        <v>32</v>
      </c>
      <c r="E18" s="36" t="s">
        <v>33</v>
      </c>
      <c r="F18" s="84">
        <v>6</v>
      </c>
      <c r="G18" s="85">
        <v>172.6</v>
      </c>
      <c r="H18" s="86">
        <f>G18*1.25</f>
        <v>215.75</v>
      </c>
      <c r="I18" s="86">
        <f>F18*G18</f>
        <v>1035.6</v>
      </c>
      <c r="J18" s="109">
        <f>F18*H18</f>
        <v>1294.5</v>
      </c>
    </row>
    <row r="19" ht="25" customHeight="1" spans="1:10">
      <c r="A19" s="44" t="s">
        <v>34</v>
      </c>
      <c r="B19" s="36" t="s">
        <v>30</v>
      </c>
      <c r="C19" s="87" t="s">
        <v>35</v>
      </c>
      <c r="D19" s="88" t="s">
        <v>36</v>
      </c>
      <c r="E19" s="87" t="s">
        <v>37</v>
      </c>
      <c r="F19" s="84">
        <v>2</v>
      </c>
      <c r="G19" s="85">
        <v>811.2</v>
      </c>
      <c r="H19" s="86">
        <f>G19*1.25</f>
        <v>1014</v>
      </c>
      <c r="I19" s="86">
        <f>F19*G19</f>
        <v>1622.4</v>
      </c>
      <c r="J19" s="109">
        <f>F19*H19</f>
        <v>2028</v>
      </c>
    </row>
    <row r="20" ht="33" spans="1:10">
      <c r="A20" s="44" t="s">
        <v>38</v>
      </c>
      <c r="B20" s="36" t="s">
        <v>30</v>
      </c>
      <c r="C20" s="87" t="s">
        <v>39</v>
      </c>
      <c r="D20" s="88" t="s">
        <v>40</v>
      </c>
      <c r="E20" s="87" t="s">
        <v>37</v>
      </c>
      <c r="F20" s="84">
        <v>2</v>
      </c>
      <c r="G20" s="85">
        <v>1025.85</v>
      </c>
      <c r="H20" s="86">
        <f>G20*1.25</f>
        <v>1282.3125</v>
      </c>
      <c r="I20" s="86">
        <f>F20*G20</f>
        <v>2051.7</v>
      </c>
      <c r="J20" s="109">
        <f>F20*H20</f>
        <v>2564.625</v>
      </c>
    </row>
    <row r="21" ht="15.75" spans="1:10">
      <c r="A21" s="73">
        <v>3</v>
      </c>
      <c r="B21" s="89"/>
      <c r="C21" s="89"/>
      <c r="D21" s="75" t="s">
        <v>41</v>
      </c>
      <c r="E21" s="89"/>
      <c r="F21" s="90"/>
      <c r="G21" s="91"/>
      <c r="H21" s="92"/>
      <c r="I21" s="110">
        <f>SUM(I22:I28)</f>
        <v>178703.099757</v>
      </c>
      <c r="J21" s="108">
        <f>SUM(J22:J28)</f>
        <v>223378.87469625</v>
      </c>
    </row>
    <row r="22" ht="30" spans="1:13">
      <c r="A22" s="44" t="s">
        <v>42</v>
      </c>
      <c r="B22" s="36" t="s">
        <v>30</v>
      </c>
      <c r="C22" s="36" t="s">
        <v>43</v>
      </c>
      <c r="D22" s="93" t="s">
        <v>44</v>
      </c>
      <c r="E22" s="36" t="s">
        <v>45</v>
      </c>
      <c r="F22" s="84">
        <f>M28*M22</f>
        <v>859.313</v>
      </c>
      <c r="G22" s="85">
        <v>17.03</v>
      </c>
      <c r="H22" s="86">
        <f t="shared" ref="H22:H28" si="0">G22*1.25</f>
        <v>21.2875</v>
      </c>
      <c r="I22" s="86">
        <f t="shared" ref="I22:I28" si="1">F22*G22</f>
        <v>14634.10039</v>
      </c>
      <c r="J22" s="109">
        <f t="shared" ref="J22:J28" si="2">F22*H22</f>
        <v>18292.6254875</v>
      </c>
      <c r="L22" s="65" t="s">
        <v>46</v>
      </c>
      <c r="M22">
        <v>0.7</v>
      </c>
    </row>
    <row r="23" ht="30" spans="1:13">
      <c r="A23" s="44" t="s">
        <v>47</v>
      </c>
      <c r="B23" s="36" t="s">
        <v>30</v>
      </c>
      <c r="C23" s="36" t="s">
        <v>48</v>
      </c>
      <c r="D23" s="93" t="s">
        <v>49</v>
      </c>
      <c r="E23" s="36" t="s">
        <v>45</v>
      </c>
      <c r="F23" s="84">
        <f>F22*1.3</f>
        <v>1117.1069</v>
      </c>
      <c r="G23" s="85">
        <v>8.57</v>
      </c>
      <c r="H23" s="86">
        <f t="shared" si="0"/>
        <v>10.7125</v>
      </c>
      <c r="I23" s="86">
        <f t="shared" si="1"/>
        <v>9573.606133</v>
      </c>
      <c r="J23" s="109">
        <f t="shared" si="2"/>
        <v>11967.00766625</v>
      </c>
      <c r="L23" s="65" t="s">
        <v>50</v>
      </c>
      <c r="M23">
        <v>0.5</v>
      </c>
    </row>
    <row r="24" ht="30" spans="1:13">
      <c r="A24" s="44" t="s">
        <v>51</v>
      </c>
      <c r="B24" s="36" t="s">
        <v>4</v>
      </c>
      <c r="C24" s="36">
        <v>100576</v>
      </c>
      <c r="D24" s="93" t="s">
        <v>52</v>
      </c>
      <c r="E24" s="36" t="s">
        <v>33</v>
      </c>
      <c r="F24" s="84">
        <f>M28</f>
        <v>1227.59</v>
      </c>
      <c r="G24" s="85">
        <v>2.53</v>
      </c>
      <c r="H24" s="86">
        <f t="shared" si="0"/>
        <v>3.1625</v>
      </c>
      <c r="I24" s="86">
        <f t="shared" si="1"/>
        <v>3105.8027</v>
      </c>
      <c r="J24" s="109">
        <f t="shared" si="2"/>
        <v>3882.253375</v>
      </c>
      <c r="L24" s="65" t="s">
        <v>53</v>
      </c>
      <c r="M24">
        <v>0.14</v>
      </c>
    </row>
    <row r="25" ht="30" spans="1:13">
      <c r="A25" s="44" t="s">
        <v>54</v>
      </c>
      <c r="B25" s="36" t="s">
        <v>4</v>
      </c>
      <c r="C25" s="36">
        <v>96400</v>
      </c>
      <c r="D25" s="93" t="s">
        <v>55</v>
      </c>
      <c r="E25" s="36" t="s">
        <v>45</v>
      </c>
      <c r="F25" s="84">
        <f>M28*M23</f>
        <v>613.795</v>
      </c>
      <c r="G25" s="85">
        <v>114.2</v>
      </c>
      <c r="H25" s="86">
        <f t="shared" si="0"/>
        <v>142.75</v>
      </c>
      <c r="I25" s="86">
        <f t="shared" si="1"/>
        <v>70095.389</v>
      </c>
      <c r="J25" s="109">
        <f t="shared" si="2"/>
        <v>87619.23625</v>
      </c>
      <c r="L25" s="65" t="s">
        <v>56</v>
      </c>
      <c r="M25">
        <v>0.035</v>
      </c>
    </row>
    <row r="26" ht="30" spans="1:13">
      <c r="A26" s="44" t="s">
        <v>57</v>
      </c>
      <c r="B26" s="36" t="s">
        <v>4</v>
      </c>
      <c r="C26" s="36">
        <v>95876</v>
      </c>
      <c r="D26" s="93" t="s">
        <v>58</v>
      </c>
      <c r="E26" s="36" t="s">
        <v>59</v>
      </c>
      <c r="F26" s="84">
        <f>F25*M27</f>
        <v>18413.85</v>
      </c>
      <c r="G26" s="85">
        <v>2.16</v>
      </c>
      <c r="H26" s="86">
        <f t="shared" si="0"/>
        <v>2.7</v>
      </c>
      <c r="I26" s="86">
        <f t="shared" si="1"/>
        <v>39773.916</v>
      </c>
      <c r="J26" s="109">
        <f t="shared" si="2"/>
        <v>49717.395</v>
      </c>
      <c r="L26" s="65" t="s">
        <v>60</v>
      </c>
      <c r="M26">
        <v>0.03</v>
      </c>
    </row>
    <row r="27" ht="30" spans="1:13">
      <c r="A27" s="44" t="s">
        <v>61</v>
      </c>
      <c r="B27" s="36" t="s">
        <v>4</v>
      </c>
      <c r="C27" s="36">
        <v>96397</v>
      </c>
      <c r="D27" s="94" t="s">
        <v>62</v>
      </c>
      <c r="E27" s="36" t="s">
        <v>45</v>
      </c>
      <c r="F27" s="84">
        <f>M28*M24</f>
        <v>171.8626</v>
      </c>
      <c r="G27" s="85">
        <v>176.79</v>
      </c>
      <c r="H27" s="86">
        <f t="shared" si="0"/>
        <v>220.9875</v>
      </c>
      <c r="I27" s="86">
        <f t="shared" si="1"/>
        <v>30383.589054</v>
      </c>
      <c r="J27" s="109">
        <f t="shared" si="2"/>
        <v>37979.4863175</v>
      </c>
      <c r="L27" s="65" t="s">
        <v>63</v>
      </c>
      <c r="M27">
        <v>30</v>
      </c>
    </row>
    <row r="28" ht="45" spans="1:13">
      <c r="A28" s="44" t="s">
        <v>64</v>
      </c>
      <c r="B28" s="36" t="s">
        <v>65</v>
      </c>
      <c r="C28" s="36">
        <v>95876</v>
      </c>
      <c r="D28" s="93" t="s">
        <v>66</v>
      </c>
      <c r="E28" s="36" t="s">
        <v>59</v>
      </c>
      <c r="F28" s="84">
        <f>F27*M27</f>
        <v>5155.878</v>
      </c>
      <c r="G28" s="85">
        <v>2.16</v>
      </c>
      <c r="H28" s="86">
        <f t="shared" si="0"/>
        <v>2.7</v>
      </c>
      <c r="I28" s="86">
        <f t="shared" si="1"/>
        <v>11136.69648</v>
      </c>
      <c r="J28" s="109">
        <f t="shared" si="2"/>
        <v>13920.8706</v>
      </c>
      <c r="L28" s="65" t="s">
        <v>67</v>
      </c>
      <c r="M28">
        <v>1227.59</v>
      </c>
    </row>
    <row r="29" ht="25" customHeight="1" spans="1:10">
      <c r="A29" s="73">
        <v>4</v>
      </c>
      <c r="B29" s="89"/>
      <c r="C29" s="89"/>
      <c r="D29" s="75" t="s">
        <v>68</v>
      </c>
      <c r="E29" s="89"/>
      <c r="F29" s="90"/>
      <c r="G29" s="91"/>
      <c r="H29" s="92"/>
      <c r="I29" s="110">
        <f>SUM(I30:I33)</f>
        <v>131564.7869645</v>
      </c>
      <c r="J29" s="108">
        <f>SUM(J30:J33)</f>
        <v>164455.983705625</v>
      </c>
    </row>
    <row r="30" ht="25" customHeight="1" spans="1:13">
      <c r="A30" s="44" t="s">
        <v>69</v>
      </c>
      <c r="B30" s="36" t="s">
        <v>30</v>
      </c>
      <c r="C30" s="36" t="s">
        <v>70</v>
      </c>
      <c r="D30" s="95" t="s">
        <v>71</v>
      </c>
      <c r="E30" s="36" t="s">
        <v>33</v>
      </c>
      <c r="F30" s="84">
        <v>1089.49</v>
      </c>
      <c r="G30" s="85">
        <v>13.76</v>
      </c>
      <c r="H30" s="86">
        <f>G30*1.25</f>
        <v>17.2</v>
      </c>
      <c r="I30" s="86">
        <f>F30*G30</f>
        <v>14991.3824</v>
      </c>
      <c r="J30" s="109">
        <f>F30*H30</f>
        <v>18739.228</v>
      </c>
      <c r="L30" s="65" t="s">
        <v>72</v>
      </c>
      <c r="M30">
        <v>154.44</v>
      </c>
    </row>
    <row r="31" ht="25" customHeight="1" spans="1:13">
      <c r="A31" s="44" t="s">
        <v>73</v>
      </c>
      <c r="B31" s="36" t="s">
        <v>30</v>
      </c>
      <c r="C31" s="36" t="s">
        <v>74</v>
      </c>
      <c r="D31" s="93" t="s">
        <v>75</v>
      </c>
      <c r="E31" s="36" t="s">
        <v>33</v>
      </c>
      <c r="F31" s="84">
        <f>F30*2</f>
        <v>2178.98</v>
      </c>
      <c r="G31" s="85">
        <v>7.1</v>
      </c>
      <c r="H31" s="86">
        <f>G31*1.25</f>
        <v>8.875</v>
      </c>
      <c r="I31" s="86">
        <f>F31*G31</f>
        <v>15470.758</v>
      </c>
      <c r="J31" s="109">
        <f>F31*H31</f>
        <v>19338.4475</v>
      </c>
      <c r="L31" s="65" t="s">
        <v>76</v>
      </c>
      <c r="M31">
        <v>152.21</v>
      </c>
    </row>
    <row r="32" ht="25" customHeight="1" spans="1:13">
      <c r="A32" s="44" t="s">
        <v>77</v>
      </c>
      <c r="B32" s="36" t="s">
        <v>30</v>
      </c>
      <c r="C32" s="36" t="s">
        <v>78</v>
      </c>
      <c r="D32" s="93" t="s">
        <v>79</v>
      </c>
      <c r="E32" s="36" t="s">
        <v>45</v>
      </c>
      <c r="F32" s="84">
        <f>M34*M25</f>
        <v>38.13215</v>
      </c>
      <c r="G32" s="85">
        <v>1346.02</v>
      </c>
      <c r="H32" s="86">
        <f>G32*1.25</f>
        <v>1682.525</v>
      </c>
      <c r="I32" s="86">
        <f>F32*G32</f>
        <v>51326.636543</v>
      </c>
      <c r="J32" s="109">
        <f>F32*H32</f>
        <v>64158.29567875</v>
      </c>
      <c r="L32" s="65" t="s">
        <v>80</v>
      </c>
      <c r="M32">
        <v>8</v>
      </c>
    </row>
    <row r="33" ht="30" spans="1:13">
      <c r="A33" s="44" t="s">
        <v>81</v>
      </c>
      <c r="B33" s="36" t="s">
        <v>30</v>
      </c>
      <c r="C33" s="36" t="s">
        <v>82</v>
      </c>
      <c r="D33" s="93" t="s">
        <v>83</v>
      </c>
      <c r="E33" s="36" t="s">
        <v>45</v>
      </c>
      <c r="F33" s="84">
        <f>M34*M26+0.459975</f>
        <v>33.144675</v>
      </c>
      <c r="G33" s="85">
        <v>1501.78</v>
      </c>
      <c r="H33" s="86">
        <f>G33*1.25</f>
        <v>1877.225</v>
      </c>
      <c r="I33" s="86">
        <f>F33*G33</f>
        <v>49776.0100215</v>
      </c>
      <c r="J33" s="109">
        <f>F33*H33</f>
        <v>62220.012526875</v>
      </c>
      <c r="L33" s="65" t="s">
        <v>84</v>
      </c>
      <c r="M33">
        <v>7.1</v>
      </c>
    </row>
    <row r="34" ht="25" customHeight="1" spans="1:13">
      <c r="A34" s="73">
        <v>5</v>
      </c>
      <c r="B34" s="89"/>
      <c r="C34" s="89"/>
      <c r="D34" s="75" t="s">
        <v>85</v>
      </c>
      <c r="E34" s="89"/>
      <c r="F34" s="90"/>
      <c r="G34" s="91"/>
      <c r="H34" s="96"/>
      <c r="I34" s="107">
        <f>I35</f>
        <v>15964.199</v>
      </c>
      <c r="J34" s="108">
        <f>J35</f>
        <v>19955.24875</v>
      </c>
      <c r="L34" s="65" t="s">
        <v>86</v>
      </c>
      <c r="M34" s="111">
        <v>1089.49</v>
      </c>
    </row>
    <row r="35" ht="45.75" spans="1:10">
      <c r="A35" s="70" t="s">
        <v>87</v>
      </c>
      <c r="B35" s="47" t="s">
        <v>4</v>
      </c>
      <c r="C35" s="47">
        <v>94267</v>
      </c>
      <c r="D35" s="97" t="s">
        <v>88</v>
      </c>
      <c r="E35" s="47" t="s">
        <v>89</v>
      </c>
      <c r="F35" s="98">
        <f>M30+M31</f>
        <v>306.65</v>
      </c>
      <c r="G35" s="99">
        <v>52.06</v>
      </c>
      <c r="H35" s="100">
        <f>G35*1.25</f>
        <v>65.075</v>
      </c>
      <c r="I35" s="100">
        <f>F35*G35</f>
        <v>15964.199</v>
      </c>
      <c r="J35" s="112">
        <f>F35*H35</f>
        <v>19955.24875</v>
      </c>
    </row>
    <row r="36" ht="30" customHeight="1" spans="1:11">
      <c r="A36" s="55"/>
      <c r="B36" s="55"/>
      <c r="C36" s="55"/>
      <c r="D36" s="55"/>
      <c r="E36" s="55"/>
      <c r="F36" s="55"/>
      <c r="G36" s="101"/>
      <c r="H36" s="102" t="s">
        <v>90</v>
      </c>
      <c r="I36" s="57" t="s">
        <v>91</v>
      </c>
      <c r="J36" s="113">
        <f>I15+I17+I21+I29+I34</f>
        <v>335625.3057215</v>
      </c>
      <c r="K36" s="114"/>
    </row>
    <row r="37" ht="29" customHeight="1" spans="1:11">
      <c r="A37" s="55"/>
      <c r="B37" s="55"/>
      <c r="C37" s="55"/>
      <c r="D37" s="55"/>
      <c r="E37" s="55"/>
      <c r="F37" s="55"/>
      <c r="G37" s="101"/>
      <c r="H37" s="102"/>
      <c r="I37" s="115" t="s">
        <v>92</v>
      </c>
      <c r="J37" s="116">
        <f>J15+J17+J21+J29+J34</f>
        <v>418360.752151875</v>
      </c>
      <c r="K37" s="114"/>
    </row>
    <row r="38" spans="1:11">
      <c r="A38" s="55"/>
      <c r="B38" s="55"/>
      <c r="C38" s="55"/>
      <c r="D38" s="55"/>
      <c r="E38" s="55"/>
      <c r="F38" s="55"/>
      <c r="G38" s="101"/>
      <c r="H38" s="101"/>
      <c r="I38" s="101"/>
      <c r="J38" s="101"/>
      <c r="K38" s="114"/>
    </row>
  </sheetData>
  <mergeCells count="15">
    <mergeCell ref="A5:J5"/>
    <mergeCell ref="G7:J7"/>
    <mergeCell ref="G8:H8"/>
    <mergeCell ref="I8:J8"/>
    <mergeCell ref="G9:H9"/>
    <mergeCell ref="I9:J9"/>
    <mergeCell ref="G10:H10"/>
    <mergeCell ref="I10:J10"/>
    <mergeCell ref="G11:H11"/>
    <mergeCell ref="I11:J11"/>
    <mergeCell ref="G12:H12"/>
    <mergeCell ref="I12:J12"/>
    <mergeCell ref="D15:H15"/>
    <mergeCell ref="D17:H17"/>
    <mergeCell ref="H36:H37"/>
  </mergeCells>
  <printOptions horizontalCentered="1"/>
  <pageMargins left="0.511805555555555" right="0.511805555555555" top="0.590277777777778" bottom="0.196527777777778" header="0.511805555555555" footer="0.511805555555555"/>
  <pageSetup paperSize="9" scale="69" firstPageNumber="0" fitToHeight="0" orientation="landscape" useFirstPageNumber="1" horizontalDpi="3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5:E35"/>
  <sheetViews>
    <sheetView tabSelected="1" topLeftCell="A16" workbookViewId="0">
      <selection activeCell="I27" sqref="I27"/>
    </sheetView>
  </sheetViews>
  <sheetFormatPr defaultColWidth="9" defaultRowHeight="15" outlineLevelCol="4"/>
  <cols>
    <col min="1" max="1" width="15.8571428571429" style="26" customWidth="1"/>
    <col min="2" max="2" width="68.1428571428571" style="26" customWidth="1"/>
    <col min="3" max="3" width="33.7142857142857" style="26" customWidth="1"/>
    <col min="4" max="4" width="25" style="26" customWidth="1"/>
    <col min="5" max="5" width="27.2857142857143" style="26" customWidth="1"/>
  </cols>
  <sheetData>
    <row r="5" ht="33" customHeight="1"/>
    <row r="6" ht="15.75" spans="1:5">
      <c r="A6" s="27" t="s">
        <v>93</v>
      </c>
      <c r="B6" s="27"/>
      <c r="C6" s="27"/>
      <c r="D6" s="27"/>
      <c r="E6" s="27"/>
    </row>
    <row r="7" ht="15.75" spans="1:5">
      <c r="A7" s="28"/>
      <c r="B7" s="28"/>
      <c r="C7" s="28"/>
      <c r="D7" s="28"/>
      <c r="E7" s="28"/>
    </row>
    <row r="8" ht="15.75" spans="1:5">
      <c r="A8" s="29" t="s">
        <v>94</v>
      </c>
      <c r="B8" s="29"/>
      <c r="C8" s="29"/>
      <c r="D8" s="29"/>
      <c r="E8" s="29"/>
    </row>
    <row r="9" ht="15.75" spans="1:5">
      <c r="A9" s="29" t="s">
        <v>3</v>
      </c>
      <c r="B9" s="29"/>
      <c r="C9" s="29"/>
      <c r="D9" s="29"/>
      <c r="E9" s="29"/>
    </row>
    <row r="10" ht="15.75" spans="1:5">
      <c r="A10" s="29" t="s">
        <v>6</v>
      </c>
      <c r="B10" s="29"/>
      <c r="C10" s="29"/>
      <c r="D10" s="29"/>
      <c r="E10" s="29"/>
    </row>
    <row r="11" ht="22.5" customHeight="1" spans="1:5">
      <c r="A11" s="29"/>
      <c r="B11" s="29"/>
      <c r="C11" s="29"/>
      <c r="D11" s="29"/>
      <c r="E11" s="29"/>
    </row>
    <row r="12" ht="21" customHeight="1" spans="1:5">
      <c r="A12" s="3"/>
      <c r="B12" s="3"/>
      <c r="C12" s="3"/>
      <c r="D12" s="30" t="s">
        <v>95</v>
      </c>
      <c r="E12" s="30"/>
    </row>
    <row r="13" ht="23.25" customHeight="1" spans="1:5">
      <c r="A13" s="31" t="s">
        <v>96</v>
      </c>
      <c r="B13" s="32" t="s">
        <v>97</v>
      </c>
      <c r="C13" s="32" t="s">
        <v>96</v>
      </c>
      <c r="D13" s="32" t="s">
        <v>98</v>
      </c>
      <c r="E13" s="32" t="s">
        <v>99</v>
      </c>
    </row>
    <row r="14" ht="24.75" customHeight="1" spans="1:5">
      <c r="A14" s="33">
        <v>1</v>
      </c>
      <c r="B14" s="34" t="str">
        <f>[1]Orca!$D$15</f>
        <v>ADMINISTRAÇÃO LOCAL</v>
      </c>
      <c r="C14" s="35">
        <f>PO!J15</f>
        <v>4683.52</v>
      </c>
      <c r="D14" s="35">
        <f>C14/2</f>
        <v>2341.76</v>
      </c>
      <c r="E14" s="35">
        <f>C14/2</f>
        <v>2341.76</v>
      </c>
    </row>
    <row r="15" ht="21.75" customHeight="1" spans="1:5">
      <c r="A15" s="33"/>
      <c r="B15" s="36" t="s">
        <v>100</v>
      </c>
      <c r="C15" s="37">
        <f>C14/C25</f>
        <v>0.0111949315893279</v>
      </c>
      <c r="D15" s="37">
        <f>D14/C14</f>
        <v>0.5</v>
      </c>
      <c r="E15" s="37">
        <f>E14/C14</f>
        <v>0.5</v>
      </c>
    </row>
    <row r="16" ht="29.25" customHeight="1" spans="1:5">
      <c r="A16" s="33">
        <v>2</v>
      </c>
      <c r="B16" s="38" t="str">
        <f>[1]Orca!$D$17</f>
        <v>SERVIÇOS PRELIMINARES</v>
      </c>
      <c r="C16" s="39">
        <f>PO!J17</f>
        <v>5887.125</v>
      </c>
      <c r="D16" s="39">
        <f>$C$16/1</f>
        <v>5887.125</v>
      </c>
      <c r="E16" s="39"/>
    </row>
    <row r="17" ht="25.5" customHeight="1" spans="1:5">
      <c r="A17" s="33"/>
      <c r="B17" s="36" t="s">
        <v>100</v>
      </c>
      <c r="C17" s="37">
        <f>C16/C25</f>
        <v>0.0140718864513917</v>
      </c>
      <c r="D17" s="40">
        <f>D16/$C$16</f>
        <v>1</v>
      </c>
      <c r="E17" s="40"/>
    </row>
    <row r="18" ht="26.25" customHeight="1" spans="1:5">
      <c r="A18" s="33">
        <v>3</v>
      </c>
      <c r="B18" s="41" t="str">
        <f>[1]Orca!$D$21</f>
        <v>ESCAVAÇÃO, SUBLEITO, BASE , SUB-BASE, CAPA</v>
      </c>
      <c r="C18" s="42">
        <f>PO!J21</f>
        <v>223378.87469625</v>
      </c>
      <c r="D18" s="43">
        <f>C18/2</f>
        <v>111689.437348125</v>
      </c>
      <c r="E18" s="43">
        <f>C18/2</f>
        <v>111689.437348125</v>
      </c>
    </row>
    <row r="19" ht="25.5" customHeight="1" spans="1:5">
      <c r="A19" s="44"/>
      <c r="B19" s="36" t="s">
        <v>100</v>
      </c>
      <c r="C19" s="45">
        <f>C18/C25</f>
        <v>0.533938409727206</v>
      </c>
      <c r="D19" s="40">
        <f>D18/C18</f>
        <v>0.5</v>
      </c>
      <c r="E19" s="40">
        <f>E18/C18</f>
        <v>0.5</v>
      </c>
    </row>
    <row r="20" ht="28.5" customHeight="1" spans="1:5">
      <c r="A20" s="33">
        <v>4</v>
      </c>
      <c r="B20" s="41" t="str">
        <f>[1]Orca!$D$29</f>
        <v>PAVIMENTAÇÃO ASFÁLTICA</v>
      </c>
      <c r="C20" s="35">
        <f>PO!J29</f>
        <v>164455.983705625</v>
      </c>
      <c r="D20" s="36"/>
      <c r="E20" s="35">
        <f>C20</f>
        <v>164455.983705625</v>
      </c>
    </row>
    <row r="21" ht="28.5" customHeight="1" spans="1:5">
      <c r="A21" s="33"/>
      <c r="B21" s="36" t="s">
        <v>100</v>
      </c>
      <c r="C21" s="40">
        <f>C20/C25</f>
        <v>0.393096108704584</v>
      </c>
      <c r="D21" s="36"/>
      <c r="E21" s="40">
        <f>E20/C20</f>
        <v>1</v>
      </c>
    </row>
    <row r="22" ht="28.5" customHeight="1" spans="1:5">
      <c r="A22" s="33">
        <v>5</v>
      </c>
      <c r="B22" s="41" t="str">
        <f>[1]Orca!$D$34</f>
        <v>DRENAGEM</v>
      </c>
      <c r="C22" s="35">
        <f>PO!J34</f>
        <v>19955.24875</v>
      </c>
      <c r="D22" s="35">
        <f>C22</f>
        <v>19955.24875</v>
      </c>
      <c r="E22" s="35"/>
    </row>
    <row r="23" ht="28.5" customHeight="1" spans="1:5">
      <c r="A23" s="46"/>
      <c r="B23" s="47" t="s">
        <v>100</v>
      </c>
      <c r="C23" s="48">
        <f>C22/C25</f>
        <v>0.0476986635274902</v>
      </c>
      <c r="D23" s="48">
        <f>D22/C22</f>
        <v>1</v>
      </c>
      <c r="E23" s="48"/>
    </row>
    <row r="24" ht="16.5" spans="1:5">
      <c r="A24" s="49" t="s">
        <v>101</v>
      </c>
      <c r="D24" s="50"/>
      <c r="E24" s="50"/>
    </row>
    <row r="25" ht="24.75" customHeight="1" spans="2:5">
      <c r="B25" s="51" t="s">
        <v>102</v>
      </c>
      <c r="C25" s="52">
        <f>C14+C16+C18+C20+C22</f>
        <v>418360.752151875</v>
      </c>
      <c r="D25" s="53"/>
      <c r="E25" s="50"/>
    </row>
    <row r="26" ht="16.5" spans="1:5">
      <c r="A26" s="50"/>
      <c r="B26" s="54"/>
      <c r="C26" s="53"/>
      <c r="D26" s="55"/>
      <c r="E26" s="55"/>
    </row>
    <row r="27" ht="23.25" customHeight="1" spans="2:5">
      <c r="B27" s="56" t="s">
        <v>103</v>
      </c>
      <c r="C27" s="56"/>
      <c r="D27" s="57">
        <f>D14+D16+D18+D20+D22</f>
        <v>139873.571098125</v>
      </c>
      <c r="E27" s="57">
        <f>E14+E16+E18+E20+E22</f>
        <v>278487.18105375</v>
      </c>
    </row>
    <row r="28" ht="21" customHeight="1" spans="2:5">
      <c r="B28" s="33" t="s">
        <v>104</v>
      </c>
      <c r="C28" s="33"/>
      <c r="D28" s="37">
        <f>D27/C25</f>
        <v>0.334337220637149</v>
      </c>
      <c r="E28" s="37">
        <f>E27/C25</f>
        <v>0.665662779362851</v>
      </c>
    </row>
    <row r="29" ht="21.75" customHeight="1" spans="2:5">
      <c r="B29" s="33" t="s">
        <v>105</v>
      </c>
      <c r="C29" s="33"/>
      <c r="D29" s="58">
        <f>D27</f>
        <v>139873.571098125</v>
      </c>
      <c r="E29" s="58">
        <f>D29+E27</f>
        <v>418360.752151875</v>
      </c>
    </row>
    <row r="30" ht="18.75" customHeight="1" spans="2:5">
      <c r="B30" s="46" t="s">
        <v>106</v>
      </c>
      <c r="C30" s="46"/>
      <c r="D30" s="59">
        <f>D28</f>
        <v>0.334337220637149</v>
      </c>
      <c r="E30" s="59">
        <f>D30+E28</f>
        <v>1</v>
      </c>
    </row>
    <row r="31" ht="15.75" spans="1:5">
      <c r="A31" s="60"/>
      <c r="B31" s="60"/>
      <c r="C31" s="61"/>
      <c r="D31" s="62"/>
      <c r="E31" s="62"/>
    </row>
    <row r="32" ht="15.75" customHeight="1" spans="1:5">
      <c r="A32" s="63" t="s">
        <v>107</v>
      </c>
      <c r="B32" s="63"/>
      <c r="C32" s="63"/>
      <c r="D32" s="63"/>
      <c r="E32" s="63"/>
    </row>
    <row r="33" spans="1:5">
      <c r="A33" s="64" t="s">
        <v>108</v>
      </c>
      <c r="B33" s="64"/>
      <c r="C33" s="64"/>
      <c r="D33" s="64"/>
      <c r="E33" s="64"/>
    </row>
    <row r="34" spans="1:5">
      <c r="A34" s="64" t="s">
        <v>109</v>
      </c>
      <c r="B34" s="64"/>
      <c r="C34" s="64"/>
      <c r="D34" s="64"/>
      <c r="E34" s="64"/>
    </row>
    <row r="35" spans="1:5">
      <c r="A35" s="64"/>
      <c r="B35" s="64"/>
      <c r="C35" s="64"/>
      <c r="D35" s="64"/>
      <c r="E35" s="64"/>
    </row>
  </sheetData>
  <mergeCells count="7">
    <mergeCell ref="A6:E6"/>
    <mergeCell ref="D12:E12"/>
    <mergeCell ref="B27:C27"/>
    <mergeCell ref="B28:C28"/>
    <mergeCell ref="B29:C29"/>
    <mergeCell ref="B30:C30"/>
    <mergeCell ref="A32:E32"/>
  </mergeCells>
  <printOptions horizontalCentered="1" verticalCentered="1"/>
  <pageMargins left="0.511805555555555" right="0.511805555555555" top="0.7875" bottom="0.7875" header="0.511805555555555" footer="0.511805555555555"/>
  <pageSetup paperSize="9" scale="56" firstPageNumber="0" orientation="landscape" useFirstPageNumber="1" horizontalDpi="300" verticalDpi="3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C20" sqref="C20"/>
    </sheetView>
  </sheetViews>
  <sheetFormatPr defaultColWidth="9" defaultRowHeight="15" outlineLevelCol="6"/>
  <cols>
    <col min="1" max="1" width="26.5904761904762" customWidth="1"/>
    <col min="2" max="2" width="17.8571428571429" customWidth="1"/>
    <col min="3" max="3" width="62.2952380952381" customWidth="1"/>
    <col min="4" max="4" width="17.8571428571429" customWidth="1"/>
    <col min="5" max="5" width="15.2857142857143" customWidth="1"/>
    <col min="6" max="6" width="16.1428571428571" customWidth="1"/>
    <col min="7" max="7" width="20.5714285714286" customWidth="1"/>
    <col min="8" max="8" width="9" customWidth="1"/>
  </cols>
  <sheetData>
    <row r="1" ht="81.75" customHeight="1" spans="1:7">
      <c r="A1" s="2"/>
      <c r="B1" s="2"/>
      <c r="C1" s="2"/>
      <c r="D1" s="2"/>
      <c r="E1" s="2"/>
      <c r="F1" s="2"/>
      <c r="G1" s="2"/>
    </row>
    <row r="2" ht="18" spans="1:7">
      <c r="A2" s="2"/>
      <c r="B2" s="2"/>
      <c r="C2" s="2"/>
      <c r="D2" s="2"/>
      <c r="E2" s="2"/>
      <c r="F2" s="2"/>
      <c r="G2" s="2"/>
    </row>
    <row r="3" s="1" customFormat="1" ht="15.75" spans="1:7">
      <c r="A3" s="3" t="s">
        <v>110</v>
      </c>
      <c r="B3" s="4"/>
      <c r="C3" s="5"/>
      <c r="D3" s="6"/>
      <c r="E3" s="7"/>
      <c r="F3" s="8"/>
      <c r="G3" s="8"/>
    </row>
    <row r="4" s="1" customFormat="1" ht="15.75" spans="1:7">
      <c r="A4" s="3" t="s">
        <v>111</v>
      </c>
      <c r="B4" s="4"/>
      <c r="C4" s="5"/>
      <c r="D4" s="6"/>
      <c r="E4" s="9"/>
      <c r="F4" s="8"/>
      <c r="G4" s="8"/>
    </row>
    <row r="5" s="1" customFormat="1" spans="1:7">
      <c r="A5" s="3" t="s">
        <v>112</v>
      </c>
      <c r="B5" s="10"/>
      <c r="C5" s="10"/>
      <c r="D5" s="10"/>
      <c r="E5" s="10"/>
      <c r="F5" s="10"/>
      <c r="G5" s="10"/>
    </row>
    <row r="6" ht="15.75" spans="1:7">
      <c r="A6" s="11"/>
      <c r="B6" s="12"/>
      <c r="C6" s="12"/>
      <c r="D6" s="12"/>
      <c r="E6" s="12"/>
      <c r="F6" s="12"/>
      <c r="G6" s="12"/>
    </row>
    <row r="7" ht="15.75" customHeight="1" spans="1:7">
      <c r="A7" s="13" t="s">
        <v>113</v>
      </c>
      <c r="B7" s="13"/>
      <c r="C7" s="13"/>
      <c r="D7" s="13"/>
      <c r="E7" s="13"/>
      <c r="F7" s="13"/>
      <c r="G7" s="13"/>
    </row>
    <row r="8" ht="31.5" spans="1:7">
      <c r="A8" s="14" t="s">
        <v>13</v>
      </c>
      <c r="B8" s="14" t="s">
        <v>15</v>
      </c>
      <c r="C8" s="14" t="s">
        <v>114</v>
      </c>
      <c r="D8" s="15" t="s">
        <v>115</v>
      </c>
      <c r="E8" s="15" t="s">
        <v>18</v>
      </c>
      <c r="F8" s="14" t="s">
        <v>116</v>
      </c>
      <c r="G8" s="14" t="s">
        <v>117</v>
      </c>
    </row>
    <row r="9" ht="15.75" customHeight="1" spans="1:7">
      <c r="A9" s="14" t="s">
        <v>118</v>
      </c>
      <c r="B9" s="16" t="s">
        <v>119</v>
      </c>
      <c r="C9" s="16"/>
      <c r="D9" s="16"/>
      <c r="E9" s="16"/>
      <c r="F9" s="16"/>
      <c r="G9" s="16"/>
    </row>
    <row r="10" ht="69.75" customHeight="1" spans="1:7">
      <c r="A10" s="17" t="s">
        <v>24</v>
      </c>
      <c r="B10" s="17">
        <v>90778</v>
      </c>
      <c r="C10" s="18" t="s">
        <v>120</v>
      </c>
      <c r="D10" s="17" t="s">
        <v>121</v>
      </c>
      <c r="E10" s="17">
        <f>4*2</f>
        <v>8</v>
      </c>
      <c r="F10" s="19">
        <v>99.68</v>
      </c>
      <c r="G10" s="20">
        <f>E10*F10</f>
        <v>797.44</v>
      </c>
    </row>
    <row r="11" ht="64.5" customHeight="1" spans="1:7">
      <c r="A11" s="17" t="s">
        <v>122</v>
      </c>
      <c r="B11" s="17">
        <v>90781</v>
      </c>
      <c r="C11" s="18" t="s">
        <v>123</v>
      </c>
      <c r="D11" s="17" t="s">
        <v>121</v>
      </c>
      <c r="E11" s="17">
        <f>32*2</f>
        <v>64</v>
      </c>
      <c r="F11" s="19">
        <v>60.72</v>
      </c>
      <c r="G11" s="20">
        <f>E11*F11</f>
        <v>3886.08</v>
      </c>
    </row>
    <row r="12" ht="15.75" spans="1:7">
      <c r="A12" s="21"/>
      <c r="B12" s="21"/>
      <c r="C12" s="21"/>
      <c r="D12" s="22" t="s">
        <v>90</v>
      </c>
      <c r="E12" s="22"/>
      <c r="F12" s="22"/>
      <c r="G12" s="23">
        <f>SUM(G10:G11)</f>
        <v>4683.52</v>
      </c>
    </row>
    <row r="13" ht="15.75" spans="1:7">
      <c r="A13" s="21"/>
      <c r="B13" s="21"/>
      <c r="C13" s="21"/>
      <c r="D13" s="24"/>
      <c r="E13" s="24"/>
      <c r="F13" s="24"/>
      <c r="G13" s="25"/>
    </row>
  </sheetData>
  <mergeCells count="3">
    <mergeCell ref="A7:G7"/>
    <mergeCell ref="B9:G9"/>
    <mergeCell ref="D12:F12"/>
  </mergeCells>
  <printOptions horizontalCentered="1"/>
  <pageMargins left="0.511805555555556" right="0.511805555555556" top="0.393055555555556" bottom="0.786805555555556" header="0.511805555555556" footer="0.511805555555556"/>
  <pageSetup paperSize="9" scale="75" firstPageNumber="0" orientation="landscape" useFirstPageNumber="1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LibreOffice/6.1.5.2$Windows_X86_64 LibreOffice_project/90f8dcf33c87b3705e78202e3df5142b201bd805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PO</vt:lpstr>
      <vt:lpstr>CRONOGRAMA</vt:lpstr>
      <vt:lpstr>ADM LOCAL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Soiurb</dc:creator>
  <cp:lastModifiedBy>Soiurb</cp:lastModifiedBy>
  <cp:revision>5</cp:revision>
  <dcterms:created xsi:type="dcterms:W3CDTF">2022-06-15T13:28:00Z</dcterms:created>
  <cp:lastPrinted>2022-12-02T12:25:00Z</cp:lastPrinted>
  <dcterms:modified xsi:type="dcterms:W3CDTF">2024-04-12T19:43:11Z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4203B229A6474CF9BE08D2793F4E55B5</vt:lpwstr>
  </property>
  <property fmtid="{D5CDD505-2E9C-101B-9397-08002B2CF9AE}" pid="3" name="KSOProductBuildVer">
    <vt:lpwstr>1046-12.2.0.13489</vt:lpwstr>
  </property>
</Properties>
</file>