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 activeTab="1"/>
  </bookViews>
  <sheets>
    <sheet name="ORÇAMENTO " sheetId="1" r:id="rId1"/>
    <sheet name="CRONOGRAMA" sheetId="2" r:id="rId2"/>
    <sheet name="ADM LOCAL" sheetId="4" r:id="rId3"/>
  </sheets>
  <definedNames>
    <definedName name="_xlnm.Print_Area" localSheetId="1">CRONOGRAMA!$A$1:$G$42</definedName>
    <definedName name="_xlnm.Print_Area" localSheetId="0">'ORÇAMENTO '!$A$1:$K$172</definedName>
    <definedName name="_xlnm.Print_Titles" localSheetId="0">'ORÇAMENTO '!$13:$13</definedName>
  </definedNames>
  <calcPr calcId="144525"/>
</workbook>
</file>

<file path=xl/sharedStrings.xml><?xml version="1.0" encoding="utf-8"?>
<sst xmlns="http://schemas.openxmlformats.org/spreadsheetml/2006/main" count="873" uniqueCount="553">
  <si>
    <t xml:space="preserve">OBRA: CONSTRUÇÃO DE GALPÃO DO CRAS - CENTRO DE REFERÊNCIA DE ASSISTÊNCIA SOCIAL </t>
  </si>
  <si>
    <t>BASE ORÇAMENTÁRIA</t>
  </si>
  <si>
    <t xml:space="preserve">FONTES: </t>
  </si>
  <si>
    <r>
      <rPr>
        <sz val="14"/>
        <color rgb="FF000000"/>
        <rFont val="Arial"/>
        <charset val="1"/>
      </rPr>
      <t xml:space="preserve">LOCAL: </t>
    </r>
    <r>
      <rPr>
        <sz val="14"/>
        <color rgb="FF000000"/>
        <rFont val="Arial"/>
        <charset val="1"/>
      </rPr>
      <t xml:space="preserve">AVENIDA PRESBÍTERO ADOLFO DE GÓES - JARDIM NOVA PILAR - PILAR DO SUL/SP </t>
    </r>
  </si>
  <si>
    <t xml:space="preserve">SINAPI  - DATA BASE: 10/2023 (DESONERADO)   </t>
  </si>
  <si>
    <t xml:space="preserve">CDHU: 191 (DESONERADO) </t>
  </si>
  <si>
    <r>
      <rPr>
        <sz val="14"/>
        <color rgb="FF000000"/>
        <rFont val="Arial"/>
        <charset val="1"/>
      </rPr>
      <t xml:space="preserve">PROPRIETÁRIO: </t>
    </r>
    <r>
      <rPr>
        <sz val="14"/>
        <color rgb="FF000000"/>
        <rFont val="Arial"/>
        <charset val="1"/>
      </rPr>
      <t>PREFEITURA MUNICIPAL DE PILAR DO SUL-SP</t>
    </r>
  </si>
  <si>
    <t xml:space="preserve">LEIS SOCIAIS = 97,78%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</si>
  <si>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</t>
  </si>
  <si>
    <t>PLANILHA ORÇAMENTÁRIA</t>
  </si>
  <si>
    <t>Item</t>
  </si>
  <si>
    <t>Fonte</t>
  </si>
  <si>
    <t>Cod.</t>
  </si>
  <si>
    <t>Material e Mão de Obra</t>
  </si>
  <si>
    <t xml:space="preserve">Unidade </t>
  </si>
  <si>
    <t>Quantidade</t>
  </si>
  <si>
    <t>Preço Unitário</t>
  </si>
  <si>
    <t>Preço Unitário com BDI = 25,00%</t>
  </si>
  <si>
    <t>Preço Total    (SEM BDI)</t>
  </si>
  <si>
    <t xml:space="preserve">Preço Total      (COM BDI) </t>
  </si>
  <si>
    <t xml:space="preserve">Memória de Cálculo </t>
  </si>
  <si>
    <t>ADMINISTRAÇÃO LOCAL</t>
  </si>
  <si>
    <t>1.1</t>
  </si>
  <si>
    <t>COMP.</t>
  </si>
  <si>
    <t>Administração local</t>
  </si>
  <si>
    <t>VB</t>
  </si>
  <si>
    <t>&gt;&gt; Composição</t>
  </si>
  <si>
    <t>SUB TOTAL</t>
  </si>
  <si>
    <t>SERVIÇOS PRELIMINARES</t>
  </si>
  <si>
    <t>2.1</t>
  </si>
  <si>
    <t>CDHU</t>
  </si>
  <si>
    <t>02.08.050</t>
  </si>
  <si>
    <t>Placa em lona com impressão digital e estrutura em madeira</t>
  </si>
  <si>
    <t>m²</t>
  </si>
  <si>
    <r>
      <rPr>
        <sz val="14"/>
        <color rgb="FF000000"/>
        <rFont val="Arial"/>
        <charset val="1"/>
      </rPr>
      <t xml:space="preserve">&gt;&gt; Placa nas dimensões: 1,20m x 2,40m = </t>
    </r>
    <r>
      <rPr>
        <sz val="14"/>
        <color rgb="FF000000"/>
        <rFont val="Arial"/>
        <charset val="1"/>
      </rPr>
      <t>2,88m²</t>
    </r>
  </si>
  <si>
    <t>2.2</t>
  </si>
  <si>
    <t>02.02.150</t>
  </si>
  <si>
    <t>Locação de container tipo depósito - área mínima de 13,80 m²</t>
  </si>
  <si>
    <t xml:space="preserve">un x mês </t>
  </si>
  <si>
    <r>
      <rPr>
        <sz val="14"/>
        <color rgb="FF000000"/>
        <rFont val="Arial"/>
        <charset val="1"/>
      </rPr>
      <t xml:space="preserve">&gt;&gt; 01 unidade x 4 meses = </t>
    </r>
    <r>
      <rPr>
        <sz val="14"/>
        <color rgb="FF000000"/>
        <rFont val="Arial"/>
        <charset val="1"/>
      </rPr>
      <t xml:space="preserve">04 unidade x mês </t>
    </r>
  </si>
  <si>
    <t>2.3</t>
  </si>
  <si>
    <t>02.05.202</t>
  </si>
  <si>
    <t>Andaime torre metálico (1,5 x 1,5 m) com piso metálico</t>
  </si>
  <si>
    <t xml:space="preserve">m x mês </t>
  </si>
  <si>
    <r>
      <rPr>
        <sz val="14"/>
        <color rgb="FF000000"/>
        <rFont val="Arial"/>
        <charset val="1"/>
      </rPr>
      <t xml:space="preserve">&gt;&gt; 4m x 4 meses = </t>
    </r>
    <r>
      <rPr>
        <sz val="14"/>
        <color rgb="FF000000"/>
        <rFont val="Arial"/>
        <charset val="1"/>
      </rPr>
      <t xml:space="preserve">16 m x mês </t>
    </r>
  </si>
  <si>
    <t>2.4</t>
  </si>
  <si>
    <t>02.05.060</t>
  </si>
  <si>
    <t>Montagem e desmontagem de andaime torre metálica com altura até
10 m</t>
  </si>
  <si>
    <t>m</t>
  </si>
  <si>
    <r>
      <rPr>
        <sz val="14"/>
        <color rgb="FF000000"/>
        <rFont val="Arial"/>
        <charset val="1"/>
      </rPr>
      <t xml:space="preserve">&gt;&gt; Altura média da edificação = </t>
    </r>
    <r>
      <rPr>
        <sz val="14"/>
        <color rgb="FF000000"/>
        <rFont val="Arial"/>
        <charset val="1"/>
      </rPr>
      <t>4,00m</t>
    </r>
    <r>
      <rPr>
        <sz val="14"/>
        <color rgb="FF000000"/>
        <rFont val="Arial"/>
        <charset val="1"/>
      </rPr>
      <t xml:space="preserve"> </t>
    </r>
  </si>
  <si>
    <t>2.5</t>
  </si>
  <si>
    <t>02.09.040</t>
  </si>
  <si>
    <t>Limpeza mecanizada do terreno, inclusive troncos até 15 cm de diâmetro, com caminhão à disposição dentro e fora da obra, com transporte no raio de até 1 km</t>
  </si>
  <si>
    <r>
      <rPr>
        <sz val="14"/>
        <color rgb="FF000000"/>
        <rFont val="Arial"/>
        <charset val="1"/>
      </rPr>
      <t>&gt;&gt; Área de intervenção =</t>
    </r>
    <r>
      <rPr>
        <sz val="14"/>
        <color rgb="FF000000"/>
        <rFont val="Arial"/>
        <charset val="1"/>
      </rPr>
      <t xml:space="preserve"> 270,00m</t>
    </r>
    <r>
      <rPr>
        <sz val="14"/>
        <color rgb="FF000000"/>
        <rFont val="Arial"/>
        <charset val="1"/>
      </rPr>
      <t xml:space="preserve">² </t>
    </r>
  </si>
  <si>
    <t>2.6</t>
  </si>
  <si>
    <t>SINAPI</t>
  </si>
  <si>
    <t>Regularização de superfícies com motoniveladora.</t>
  </si>
  <si>
    <r>
      <rPr>
        <sz val="14"/>
        <color rgb="FF000000"/>
        <rFont val="Arial"/>
        <charset val="1"/>
      </rPr>
      <t xml:space="preserve">&gt;&gt; Área de intervenção = </t>
    </r>
    <r>
      <rPr>
        <sz val="14"/>
        <color rgb="FF000000"/>
        <rFont val="Arial"/>
        <charset val="1"/>
      </rPr>
      <t xml:space="preserve">270,00m² </t>
    </r>
  </si>
  <si>
    <t>2.7</t>
  </si>
  <si>
    <t>02.10.020</t>
  </si>
  <si>
    <t>Locação de obra de edificação</t>
  </si>
  <si>
    <r>
      <rPr>
        <sz val="14"/>
        <color rgb="FF000000"/>
        <rFont val="Arial"/>
        <charset val="1"/>
      </rPr>
      <t xml:space="preserve">&gt;&gt; Área de intervenção = </t>
    </r>
    <r>
      <rPr>
        <sz val="14"/>
        <color rgb="FF000000"/>
        <rFont val="Arial"/>
        <charset val="1"/>
      </rPr>
      <t xml:space="preserve">270,00m² + 50cm em todos os lados = 309,00m² </t>
    </r>
  </si>
  <si>
    <t>2.8</t>
  </si>
  <si>
    <t>01.21.010</t>
  </si>
  <si>
    <t>Taxa de mobilização e desmobilização de equipamentos para execução
de sondagem</t>
  </si>
  <si>
    <t>tx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</si>
  <si>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01 taxa de mobilização/desmobilização </t>
    </r>
  </si>
  <si>
    <t>2.9</t>
  </si>
  <si>
    <t>01.21.110</t>
  </si>
  <si>
    <t>Sondagem do terreno à percussão (mínimo de 30 m)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</si>
  <si>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40m </t>
    </r>
  </si>
  <si>
    <t>2.10</t>
  </si>
  <si>
    <t>01.17.031</t>
  </si>
  <si>
    <t xml:space="preserve">Projeto executivo em formato A1 + ART - Prevenção de combate a incêndio </t>
  </si>
  <si>
    <t>un</t>
  </si>
  <si>
    <r>
      <rPr>
        <sz val="14"/>
        <color rgb="FF000000"/>
        <rFont val="Arial"/>
        <charset val="1"/>
      </rPr>
      <t xml:space="preserve">&gt;&gt; Projeto de Prevenção de combate a incêndio = </t>
    </r>
    <r>
      <rPr>
        <sz val="14"/>
        <color rgb="FF000000"/>
        <rFont val="Arial"/>
        <charset val="1"/>
      </rPr>
      <t xml:space="preserve">01 unidade </t>
    </r>
  </si>
  <si>
    <t>2.11</t>
  </si>
  <si>
    <t>01.17.051</t>
  </si>
  <si>
    <t>Projeto executivo de estrutura em formato A1 + ART -  Infraestrutura e Superestrutura</t>
  </si>
  <si>
    <r>
      <rPr>
        <sz val="14"/>
        <color rgb="FF000000"/>
        <rFont val="Arial"/>
        <charset val="1"/>
      </rPr>
      <t xml:space="preserve">&gt;&gt; Projeto de estruturas + ART (Infraestrutura e Superestrutura) = </t>
    </r>
    <r>
      <rPr>
        <sz val="14"/>
        <color rgb="FF000000"/>
        <rFont val="Arial"/>
        <charset val="1"/>
      </rPr>
      <t>01 unidade</t>
    </r>
    <r>
      <rPr>
        <sz val="14"/>
        <color rgb="FF000000"/>
        <rFont val="Arial"/>
        <charset val="1"/>
      </rPr>
      <t xml:space="preserve"> </t>
    </r>
  </si>
  <si>
    <t>2.12</t>
  </si>
  <si>
    <t>Projeto executivo de estrutura em formato A1 + ART  - Cobertura (estrutura metálica)</t>
  </si>
  <si>
    <r>
      <rPr>
        <sz val="14"/>
        <color rgb="FF000000"/>
        <rFont val="Arial"/>
        <charset val="1"/>
      </rPr>
      <t xml:space="preserve">&gt;&gt; Projeto de estruturas + ART (Estrutura metálica da cobertura - completa) = </t>
    </r>
    <r>
      <rPr>
        <sz val="14"/>
        <color rgb="FF000000"/>
        <rFont val="Arial"/>
        <charset val="1"/>
      </rPr>
      <t>01 unidade</t>
    </r>
    <r>
      <rPr>
        <sz val="14"/>
        <color rgb="FF000000"/>
        <rFont val="Arial"/>
        <charset val="1"/>
      </rPr>
      <t xml:space="preserve"> </t>
    </r>
  </si>
  <si>
    <t xml:space="preserve">INFRAESTRUTURA </t>
  </si>
  <si>
    <t>3.1</t>
  </si>
  <si>
    <t>06.01.020</t>
  </si>
  <si>
    <t>Escavação manual em solo de 1ª e 2ª categoria em campo aberto</t>
  </si>
  <si>
    <t>m³</t>
  </si>
  <si>
    <r>
      <rPr>
        <sz val="14"/>
        <color rgb="FF000000"/>
        <rFont val="Arial"/>
        <charset val="1"/>
      </rPr>
      <t xml:space="preserve">&gt;&gt; Escavação para execução dos blocos = 1,50m x 0,60m x 0,50m x 15 unidades = 6,75m³                 &gt;&gt; Escavação para execução da viga baldrame = 96,06m x 0,20m x 0,33m = 6,34m³                               </t>
    </r>
    <r>
      <rPr>
        <sz val="14"/>
        <color rgb="FF000000"/>
        <rFont val="Arial"/>
        <charset val="1"/>
      </rPr>
      <t>&gt;&gt; Total = 6,75m³ + 6,34m³  = 13,09m³</t>
    </r>
  </si>
  <si>
    <t>3.2</t>
  </si>
  <si>
    <t>12.05.010</t>
  </si>
  <si>
    <t>Taxa de mobilização e desmobilização de equipamentos para execução
de estaca escavada</t>
  </si>
  <si>
    <t>3.3</t>
  </si>
  <si>
    <t>12.05.020</t>
  </si>
  <si>
    <t>Estaca escavada mecanicamente, diâmetro de 25 cm até 20 t</t>
  </si>
  <si>
    <r>
      <rPr>
        <sz val="14"/>
        <color rgb="FF000000"/>
        <rFont val="Arial"/>
        <charset val="1"/>
      </rPr>
      <t xml:space="preserve">&gt;&gt; 34 Estacas de Ø 25cm - Profundidade 7,00m = </t>
    </r>
    <r>
      <rPr>
        <sz val="14"/>
        <color rgb="FF000000"/>
        <rFont val="Arial"/>
        <charset val="1"/>
      </rPr>
      <t xml:space="preserve">238,00m </t>
    </r>
  </si>
  <si>
    <t>3.4</t>
  </si>
  <si>
    <t>12.01.021</t>
  </si>
  <si>
    <t>Broca em concreto armado diâmetro de 20 cm ‐ completa</t>
  </si>
  <si>
    <r>
      <rPr>
        <sz val="14"/>
        <color rgb="FF000000"/>
        <rFont val="Arial"/>
        <charset val="1"/>
      </rPr>
      <t xml:space="preserve">&gt;&gt; 13 Brocas de </t>
    </r>
    <r>
      <rPr>
        <sz val="14"/>
        <color rgb="FF000000"/>
        <rFont val="Symbol"/>
        <charset val="2"/>
      </rPr>
      <t>Æ</t>
    </r>
    <r>
      <rPr>
        <sz val="12.6"/>
        <color rgb="FF000000"/>
        <rFont val="Arial"/>
        <charset val="1"/>
      </rPr>
      <t xml:space="preserve"> </t>
    </r>
    <r>
      <rPr>
        <sz val="14"/>
        <color rgb="FF000000"/>
        <rFont val="Arial"/>
        <charset val="1"/>
      </rPr>
      <t>20cm</t>
    </r>
    <r>
      <rPr>
        <sz val="12.6"/>
        <color rgb="FF000000"/>
        <rFont val="Arial"/>
        <charset val="1"/>
      </rPr>
      <t xml:space="preserve"> - </t>
    </r>
    <r>
      <rPr>
        <sz val="14"/>
        <color rgb="FF000000"/>
        <rFont val="Arial"/>
        <charset val="1"/>
      </rPr>
      <t xml:space="preserve">Profundidade 1,50m = </t>
    </r>
    <r>
      <rPr>
        <sz val="14"/>
        <color rgb="FF000000"/>
        <rFont val="Arial"/>
        <charset val="1"/>
      </rPr>
      <t>19,50m (Brocas para o palco)</t>
    </r>
  </si>
  <si>
    <t>3.5</t>
  </si>
  <si>
    <t>Preparo de fundo de vala com largura menor que 1,5 m (acerto do solo natural)</t>
  </si>
  <si>
    <r>
      <rPr>
        <sz val="14"/>
        <color rgb="FF000000"/>
        <rFont val="Arial"/>
        <charset val="1"/>
      </rPr>
      <t xml:space="preserve">&gt;&gt; Preparo de fundo de vala (viga baldrame) = 96,06m x 0,20m = 19,21m²                                     &gt;&gt; Preparo de fundo de vala (bloco) = 1,25m x 0,50m x 15 unidades = 9,38m²                                                                                      </t>
    </r>
    <r>
      <rPr>
        <sz val="14"/>
        <color rgb="FF000000"/>
        <rFont val="Arial"/>
        <charset val="1"/>
      </rPr>
      <t>&gt;&gt; Total = 19,21m² + 9,38m² = 28,59m²</t>
    </r>
  </si>
  <si>
    <t>3.6</t>
  </si>
  <si>
    <t>09.01.020</t>
  </si>
  <si>
    <t>Forma em madeira comum para fundação</t>
  </si>
  <si>
    <r>
      <rPr>
        <sz val="14"/>
        <color rgb="FF000000"/>
        <rFont val="Arial"/>
        <charset val="1"/>
      </rPr>
      <t xml:space="preserve">&gt;&gt; Forma da viga baldrame = 96,06m x 0,33m x 2 lados = 63,40m²                                            &gt;&gt; Forma do bloco = (1,25m x 0,40m) + (0,50m x 0,40m) x 2 x 15 unidades = 21,00m²              </t>
    </r>
    <r>
      <rPr>
        <sz val="14"/>
        <color rgb="FF000000"/>
        <rFont val="Arial"/>
        <charset val="1"/>
      </rPr>
      <t>&gt;&gt; Total = 63,40m² + 21,00m² = 84,40m² / 3 = 28,13m² (reaproveitamento 3x)</t>
    </r>
  </si>
  <si>
    <t>3.7</t>
  </si>
  <si>
    <t>11.18.040</t>
  </si>
  <si>
    <t>Lastro de pedra britada - 3cm</t>
  </si>
  <si>
    <r>
      <rPr>
        <sz val="14"/>
        <color rgb="FF000000"/>
        <rFont val="Arial"/>
        <charset val="1"/>
      </rPr>
      <t xml:space="preserve">&gt;&gt; Lastro de 3cm (viga) = 96,06m x 0,20m x 0,03m = 0,58m³                                                     &gt;&gt; Lastro de 3cm (bloco) = 1,25m x 0,50m x 0,03m x 15 unidades = 0,28m³                                                </t>
    </r>
    <r>
      <rPr>
        <sz val="14"/>
        <color rgb="FF000000"/>
        <rFont val="Arial"/>
        <charset val="1"/>
      </rPr>
      <t>&gt;&gt; Total = 0,58m³ + 0,28m³ = 0,86m³</t>
    </r>
  </si>
  <si>
    <t>3.8</t>
  </si>
  <si>
    <t>10.01.040</t>
  </si>
  <si>
    <t>Armadura em barra de aço CA-50 (A ou B) fyk = 500 Mpa</t>
  </si>
  <si>
    <t>kg</t>
  </si>
  <si>
    <r>
      <rPr>
        <sz val="14"/>
        <color rgb="FF000000"/>
        <rFont val="Arial"/>
        <charset val="1"/>
      </rPr>
      <t>&gt;&gt; Estaca = Ø 12,50mm = 4 barras x 5m x 34 unidades = 680,00m x 0,963 kg/m = 654,84kg           &gt;&gt; Estaca (estribo) = Ø 6,3mm = 5m / 0,15m = 34 estribos x 34 unidades = 1.156 estribos x 0,60m = 693,60m x 0,245 kg/m = 169,93kg                                                                                &gt;&gt; Broca (palco) Ø</t>
    </r>
    <r>
      <rPr>
        <sz val="11.2"/>
        <color rgb="FF000000"/>
        <rFont val="Arial"/>
        <charset val="1"/>
      </rPr>
      <t xml:space="preserve"> </t>
    </r>
    <r>
      <rPr>
        <sz val="14"/>
        <color rgb="FF000000"/>
        <rFont val="Arial"/>
        <charset val="1"/>
      </rPr>
      <t xml:space="preserve">10,00mm = 4 barras x 1m x 13 unidades = 52,00m x 0,617 kg/m = 32,08kg                    &gt;&gt; Broca (palco-estribo) Ø 6,3mm = 1m / 0,15m = 7 estribos x 13 unidades = 91 estribos x 0,45m = 40,95m x 0,245 kg/m = 10,03kg                 </t>
    </r>
    <r>
      <rPr>
        <sz val="11.2"/>
        <color rgb="FF000000"/>
        <rFont val="Arial"/>
        <charset val="1"/>
      </rPr>
      <t xml:space="preserve"> </t>
    </r>
    <r>
      <rPr>
        <sz val="14"/>
        <color rgb="FF000000"/>
        <rFont val="Arial"/>
        <charset val="1"/>
      </rPr>
      <t xml:space="preserve">                                                                                   &gt;&gt; Viga baldrame = </t>
    </r>
    <r>
      <rPr>
        <sz val="14"/>
        <color rgb="FF000000"/>
        <rFont val="Symbol"/>
        <charset val="2"/>
      </rPr>
      <t xml:space="preserve">Æ </t>
    </r>
    <r>
      <rPr>
        <sz val="14"/>
        <color rgb="FF000000"/>
        <rFont val="Arial"/>
        <charset val="1"/>
      </rPr>
      <t>10,00mm</t>
    </r>
    <r>
      <rPr>
        <sz val="14"/>
        <color rgb="FF000000"/>
        <rFont val="Symbol"/>
        <charset val="2"/>
      </rPr>
      <t xml:space="preserve"> </t>
    </r>
    <r>
      <rPr>
        <sz val="14"/>
        <color rgb="FF000000"/>
        <rFont val="Arial"/>
        <charset val="1"/>
      </rPr>
      <t xml:space="preserve"> = 4 barras x 96,06m = 384,24m x 0,617 kg/m = 237,07kg                                          &gt;&gt; Viga baldrame (estribo) = Ø 6,3mm = 96,06m / 0,15m = 641 estribos x 0,82m = 525,62m x 0,245 kg/m = 128,77kg                                                                                                               &gt;&gt; Bloco = </t>
    </r>
    <r>
      <rPr>
        <sz val="14"/>
        <color rgb="FF000000"/>
        <rFont val="Symbol"/>
        <charset val="2"/>
      </rPr>
      <t>Æ</t>
    </r>
    <r>
      <rPr>
        <sz val="14"/>
        <color rgb="FF000000"/>
        <rFont val="Arial"/>
        <charset val="1"/>
      </rPr>
      <t xml:space="preserve"> 10,00mm = 47,74m x 15 unidades = 716,10m x 0,617 kg/m = 441,83kg                                                 </t>
    </r>
    <r>
      <rPr>
        <sz val="14"/>
        <color rgb="FF000000"/>
        <rFont val="Arial"/>
        <charset val="1"/>
      </rPr>
      <t xml:space="preserve">&gt;&gt; Total = 654,84kg + 169,93kg + 32,08kg + 10,03kg + 237,07kg + 128,77kg + 441,83kg  = 1.674,55kg    </t>
    </r>
    <r>
      <rPr>
        <sz val="14"/>
        <color rgb="FF000000"/>
        <rFont val="Arial"/>
        <charset val="1"/>
      </rPr>
      <t xml:space="preserve">                                    </t>
    </r>
  </si>
  <si>
    <t>3.9</t>
  </si>
  <si>
    <t>11.01.100</t>
  </si>
  <si>
    <t>Concreto usinado, fck = 20 Mpa</t>
  </si>
  <si>
    <r>
      <rPr>
        <sz val="14"/>
        <color rgb="FF000000"/>
        <rFont val="Arial"/>
        <charset val="1"/>
      </rPr>
      <t xml:space="preserve">&gt;&gt; Viga baldrame = 96,06m x 0,20m x 0,30m = 5,76m³                                                              &gt;&gt; Bloco = 1,25m x 0,50m x 0,40m x 15 unidades = 3,75m³                                                     </t>
    </r>
    <r>
      <rPr>
        <sz val="14"/>
        <color rgb="FF000000"/>
        <rFont val="Arial"/>
        <charset val="1"/>
      </rPr>
      <t>&gt;&gt; Total = 5,76m³ + 3,75m³ = 9,51m³</t>
    </r>
  </si>
  <si>
    <t>3.10</t>
  </si>
  <si>
    <t>11.16.040</t>
  </si>
  <si>
    <t>Lançamento e adensamento de concreto ou massa em fundação</t>
  </si>
  <si>
    <t>3.11</t>
  </si>
  <si>
    <t>32.16.010</t>
  </si>
  <si>
    <t>Impermeabilização em pintura de asfalto oxidado com solventes orgânicos, sobre massa</t>
  </si>
  <si>
    <r>
      <rPr>
        <sz val="14"/>
        <color rgb="FF000000"/>
        <rFont val="Arial"/>
        <charset val="1"/>
      </rPr>
      <t xml:space="preserve">&gt;&gt; Viga baldrame (laterais + face superior) = (96,06m x 0,20m) + (96,06m x 0,30m x 2) = </t>
    </r>
    <r>
      <rPr>
        <sz val="14"/>
        <color rgb="FF000000"/>
        <rFont val="Arial"/>
        <charset val="1"/>
      </rPr>
      <t xml:space="preserve">76,84m²    </t>
    </r>
    <r>
      <rPr>
        <sz val="14"/>
        <color rgb="FF000000"/>
        <rFont val="Arial"/>
        <charset val="1"/>
      </rPr>
      <t xml:space="preserve">                                                        </t>
    </r>
  </si>
  <si>
    <t>SUPERESTRUTURA</t>
  </si>
  <si>
    <t>4.1</t>
  </si>
  <si>
    <t>09.01.030</t>
  </si>
  <si>
    <t>Forma em madeira comum para estrutura</t>
  </si>
  <si>
    <r>
      <rPr>
        <sz val="14"/>
        <color rgb="FF000000"/>
        <rFont val="Arial"/>
        <charset val="1"/>
      </rPr>
      <t xml:space="preserve">&gt;&gt; Pilar de 4m = 0,25m x 4 lados x 4m = 4m² x 19 unidades = 76,00m²                                      &gt;&gt; Pilar de 0,50m (palco) = (0,20m x 2 lados) + (0,30m x 2 lados) x 0,50m x 13 unidades = 6,50m²                                                                                                                                      &gt;&gt; Viga superior (20x30) = 22,82m x 0,30m x 2 lados = 13,69m²                                                </t>
    </r>
    <r>
      <rPr>
        <sz val="14"/>
        <color rgb="FF000000"/>
        <rFont val="Arial"/>
        <charset val="1"/>
      </rPr>
      <t xml:space="preserve">&gt;&gt; Total= 76,00m² + 6,50m² + 13,69m² = 96,19m² / 3 (reaproveitamento 3x) = 32,06m² </t>
    </r>
  </si>
  <si>
    <t>4.2</t>
  </si>
  <si>
    <r>
      <rPr>
        <sz val="14"/>
        <color rgb="FF000000"/>
        <rFont val="Arial"/>
        <charset val="1"/>
      </rPr>
      <t xml:space="preserve">&gt;&gt; Pilar de 4m = 6 barras de 12,50mm x 4m x 19 unidades = 456,00m x 0,963 kg/m = 439,13kg                                                                                                                                 &gt;&gt; Pilar de 4m (estribo) - barras de 6,3mm = 4m/0,15m = 27 estribos x 19 unidades = 513 estribos x 0,82m = 420,66m x 0,245 kg/m = 103,07kg                                                                                           &gt;&gt; Pilar de 0,50m (palco) = 4 barras de 10,00mm x 0,50m x 13 unidades = 26,00m x 0,617 kg/m = 16,04kg                                                                                                                                                       &gt;&gt; Pilar de 0,50m (palco/estribo) - barras de 6,3mm = 0,50m/0,15m = 4 estribos x 13 unidades = 52 estribos x 0,82m = 42,64m x 0,245 kg/m = 10,45kg                                                                                     &gt;&gt; Viga superior 20x30 = 4 barras de 10,00mm x 22,82m = 91,28m x 0,617 kg/m = 56,31kg                      &gt;&gt; Viga superior 20x30 (estribo) - barras de 6,3mm = 22,82m/0,15m = 153 estribos x 0,82m = 125,46m x 0,245 kg/m = 30,74kg                                                                                               &gt;&gt; Viga respaldo (bloco canaleta) = palco + verga/contraverga (barras de 8,00mm) = 30,78m x 0,395 kg/m = 12,15kg x 2 barras = 24,30kg                                                                                                &gt;&gt; Laje (adicional na armadura positiva) - barras de 6,3mm na extensão do trilho = 3,98kg + 12,94kg = 16,92kg                                                                                                                  &gt;&gt; Laje (adicional na armadura negativa) - barras de 6,3mm com 0,80m nas extremidades dos trilhos com dobra na viga = 24 trilhos x 0,80m x 2 lados = 38,40m x 0,245 kg/m = 9,41kg                           </t>
    </r>
    <r>
      <rPr>
        <sz val="14"/>
        <color rgb="FF000000"/>
        <rFont val="Arial"/>
        <charset val="1"/>
      </rPr>
      <t xml:space="preserve">&gt;&gt; Total = 439,13kg + 103,07kg + 16,04kg + 10,45kg + 56,31kg + 30,74kg + 24,30kg + 16,92kg + 9,41kg = 706,37kg       </t>
    </r>
    <r>
      <rPr>
        <sz val="14"/>
        <color rgb="FF000000"/>
        <rFont val="Arial"/>
        <charset val="1"/>
      </rPr>
      <t xml:space="preserve">                                                                                                                                                 </t>
    </r>
  </si>
  <si>
    <t>4.3</t>
  </si>
  <si>
    <r>
      <rPr>
        <sz val="14"/>
        <color rgb="FF000000"/>
        <rFont val="Arial"/>
        <charset val="1"/>
      </rPr>
      <t xml:space="preserve">&gt;&gt; Pilar de 4m = 0,25m x 0,25m x 4m x 19 unidades = 4,75m³                                                                      &gt;&gt; Pilar de 0,50m (palco) = 0,20m x 0,30m x 0,50m x 13 unidades = 0,39m³                                            &gt;&gt; Viga superior 20x30 = 22,82m x 0,20m x 0,30m = 1,37m³                                                                    &gt;&gt; Viga respaldo (bloco canaleta) = 30,78m x 0,14m x 0,10m = 0,43m³                                                    </t>
    </r>
    <r>
      <rPr>
        <sz val="14"/>
        <color rgb="FF000000"/>
        <rFont val="Arial"/>
        <charset val="1"/>
      </rPr>
      <t xml:space="preserve">&gt;&gt; Total = 4,75m³ + 0,39m³ + 1,37m³ + 0,43m³ = 6,94m³  </t>
    </r>
    <r>
      <rPr>
        <sz val="14"/>
        <color rgb="FF000000"/>
        <rFont val="Arial"/>
        <charset val="1"/>
      </rPr>
      <t xml:space="preserve">                                                                                                                  </t>
    </r>
  </si>
  <si>
    <t>4.4</t>
  </si>
  <si>
    <t>11.16.060</t>
  </si>
  <si>
    <t>Lançamento e adensamento de concreto ou massa em estrutura</t>
  </si>
  <si>
    <r>
      <rPr>
        <sz val="14"/>
        <color rgb="FF000000"/>
        <rFont val="Arial"/>
        <charset val="1"/>
      </rPr>
      <t xml:space="preserve">&gt;&gt; Pilar de 4m = 0,25m x 0,25m x 4m x 19 unidades = 4,75m³                                                                      &gt;&gt; Pilar de 0,50m (palco) = 0,20m x 0,30m x 0,50m x 13 unidades = 0,39m³                                            &gt;&gt; Viga superior 20x30 = 22,82m x 0,20m x 0,30m = 1,37m³                                                                    &gt;&gt; Viga respaldo (bloco canaleta) = 30,78m x 0,14m x 0,10m = 0,43m³                                                    </t>
    </r>
    <r>
      <rPr>
        <sz val="14"/>
        <color rgb="FF000000"/>
        <rFont val="Arial"/>
        <charset val="1"/>
      </rPr>
      <t xml:space="preserve">&gt;&gt; Total = 4,75m³ + 0,39m³ + 1,37m³ + 0,43m³ = 6,94m³      </t>
    </r>
    <r>
      <rPr>
        <sz val="14"/>
        <color rgb="FF000000"/>
        <rFont val="Arial"/>
        <charset val="1"/>
      </rPr>
      <t xml:space="preserve">   </t>
    </r>
  </si>
  <si>
    <t>4.5</t>
  </si>
  <si>
    <t>13.01.130</t>
  </si>
  <si>
    <t>Laje pré-fabricada mista vigota treliçada/lajota cerâmica - LT 12 (8+4) e capa com concreto de 25 Mpa</t>
  </si>
  <si>
    <r>
      <rPr>
        <sz val="14"/>
        <color rgb="FF000000"/>
        <rFont val="Arial"/>
        <charset val="1"/>
      </rPr>
      <t xml:space="preserve">&gt;&gt; Área de laje = </t>
    </r>
    <r>
      <rPr>
        <sz val="14"/>
        <color rgb="FF000000"/>
        <rFont val="Arial"/>
        <charset val="1"/>
      </rPr>
      <t>27,00m²</t>
    </r>
  </si>
  <si>
    <t>4.6</t>
  </si>
  <si>
    <t>10.02.020</t>
  </si>
  <si>
    <t>Armadura em tela soldada de aço</t>
  </si>
  <si>
    <r>
      <rPr>
        <sz val="14"/>
        <color rgb="FF000000"/>
        <rFont val="Arial"/>
        <charset val="1"/>
      </rPr>
      <t>&gt;&gt; Armadura de distribuição = Malha POP reforçada (</t>
    </r>
    <r>
      <rPr>
        <sz val="14"/>
        <color rgb="FF000000"/>
        <rFont val="Symbol"/>
        <charset val="2"/>
      </rPr>
      <t xml:space="preserve">Æ </t>
    </r>
    <r>
      <rPr>
        <sz val="14"/>
        <color rgb="FF000000"/>
        <rFont val="Arial"/>
        <charset val="1"/>
      </rPr>
      <t xml:space="preserve">4,2mm) 15x15 = 27,00m² / 6,00m² (cada painel) = 5 paineis x 9,00 kg/painel = </t>
    </r>
    <r>
      <rPr>
        <sz val="14"/>
        <color rgb="FF000000"/>
        <rFont val="Arial"/>
        <charset val="1"/>
      </rPr>
      <t>45,00kg</t>
    </r>
  </si>
  <si>
    <t>COBERTURA</t>
  </si>
  <si>
    <t>5.1</t>
  </si>
  <si>
    <t>15.03.131</t>
  </si>
  <si>
    <t>Fornecimento e montagem de estrutura em aço ASTM‐A572 Grau 50,
sem pintura</t>
  </si>
  <si>
    <r>
      <rPr>
        <sz val="14"/>
        <color rgb="FF000000"/>
        <rFont val="Arial"/>
        <charset val="1"/>
      </rPr>
      <t xml:space="preserve">&gt;&gt; Estrutura completa das treliças e tirantes (perfis, chapas, tirantes, contraventamentos, chumbadores, parafusos e soldas) = </t>
    </r>
    <r>
      <rPr>
        <sz val="14"/>
        <color rgb="FF000000"/>
        <rFont val="Arial"/>
        <charset val="1"/>
      </rPr>
      <t>2.525,74kg</t>
    </r>
  </si>
  <si>
    <t>5.2</t>
  </si>
  <si>
    <t>33.11.050</t>
  </si>
  <si>
    <t>Esmalte à base água em superfície metálica, inclusive preparo</t>
  </si>
  <si>
    <r>
      <rPr>
        <sz val="14"/>
        <color rgb="FF000000"/>
        <rFont val="Arial"/>
        <charset val="1"/>
      </rPr>
      <t xml:space="preserve">&gt;&gt; Área da treliça = 2,30m² x 2 (faces) = 4,60m² x 2 (critério de medição) = 9,20m² x 6 treliças = </t>
    </r>
    <r>
      <rPr>
        <sz val="14"/>
        <color rgb="FF000000"/>
        <rFont val="Arial"/>
        <charset val="1"/>
      </rPr>
      <t xml:space="preserve">55,20m² </t>
    </r>
  </si>
  <si>
    <t>5.3</t>
  </si>
  <si>
    <t>16.12.060</t>
  </si>
  <si>
    <t>Telhamento em chapa de aço pré-pintada com epóxi e poliéster, perfil trapezoidal, com espessura de 0,50 mm e altura de 40 mm</t>
  </si>
  <si>
    <r>
      <rPr>
        <sz val="14"/>
        <color rgb="FF000000"/>
        <rFont val="Arial"/>
        <charset val="1"/>
      </rPr>
      <t xml:space="preserve">&gt;&gt; Área do telhado = 237,44m² + 5% (critério de medição) = </t>
    </r>
    <r>
      <rPr>
        <sz val="14"/>
        <color rgb="FF000000"/>
        <rFont val="Arial"/>
        <charset val="1"/>
      </rPr>
      <t>249,31m²</t>
    </r>
  </si>
  <si>
    <t>5.4</t>
  </si>
  <si>
    <t>16.12.200</t>
  </si>
  <si>
    <t>Cumeeira em chapa de aço pré-pintada com epóxi e poliéster, perfil trapezoidal, com espessura de 0,50 mm</t>
  </si>
  <si>
    <r>
      <rPr>
        <sz val="14"/>
        <color rgb="FF000000"/>
        <rFont val="Arial"/>
        <charset val="1"/>
      </rPr>
      <t xml:space="preserve">&gt;&gt; Extensão da cumeeira = </t>
    </r>
    <r>
      <rPr>
        <sz val="14"/>
        <color rgb="FF000000"/>
        <rFont val="Arial"/>
        <charset val="1"/>
      </rPr>
      <t xml:space="preserve">21,20m </t>
    </r>
  </si>
  <si>
    <t>5.5</t>
  </si>
  <si>
    <t>16.33.052</t>
  </si>
  <si>
    <t>Calha, rufo, afins em chapa galvanizada nº 24 ‐ corte 0,50 m</t>
  </si>
  <si>
    <r>
      <rPr>
        <sz val="14"/>
        <color rgb="FF000000"/>
        <rFont val="Arial"/>
        <charset val="1"/>
      </rPr>
      <t xml:space="preserve">&gt;&gt; Calha em ambos os lados do telhado = 21,20m x 2 = </t>
    </r>
    <r>
      <rPr>
        <sz val="14"/>
        <color rgb="FF000000"/>
        <rFont val="Arial"/>
        <charset val="1"/>
      </rPr>
      <t>42,40m</t>
    </r>
  </si>
  <si>
    <t>5.6</t>
  </si>
  <si>
    <t xml:space="preserve">Tubo PVC, série R, água pluvial, dn 100 mm, fornecido e instalado - condutores verticais de águas pluviais
</t>
  </si>
  <si>
    <r>
      <rPr>
        <sz val="14"/>
        <color rgb="FF000000"/>
        <rFont val="Arial"/>
        <charset val="1"/>
      </rPr>
      <t xml:space="preserve">&gt;&gt; Condutores verticais em ambos os lados = 5 unidades x 2 lados x 4,70m = </t>
    </r>
    <r>
      <rPr>
        <sz val="14"/>
        <color rgb="FF000000"/>
        <rFont val="Arial"/>
        <charset val="1"/>
      </rPr>
      <t>47,00m</t>
    </r>
  </si>
  <si>
    <t xml:space="preserve">ALVENARIA E REVESTIMENTOS </t>
  </si>
  <si>
    <t>6.1</t>
  </si>
  <si>
    <t>14.04.220</t>
  </si>
  <si>
    <t>Alvenaria de bloco cerâmico de vedação de 19 cm</t>
  </si>
  <si>
    <r>
      <rPr>
        <sz val="14"/>
        <color rgb="FF000000"/>
        <rFont val="Arial"/>
        <charset val="1"/>
      </rPr>
      <t xml:space="preserve">&gt;&gt; Fundos, laterais, frente, palco, internas e oitões = </t>
    </r>
    <r>
      <rPr>
        <sz val="14"/>
        <color rgb="FF000000"/>
        <rFont val="Arial"/>
        <charset val="1"/>
      </rPr>
      <t xml:space="preserve">87,31m² </t>
    </r>
  </si>
  <si>
    <t>6.2</t>
  </si>
  <si>
    <t>17.02.020</t>
  </si>
  <si>
    <t>Chapisco</t>
  </si>
  <si>
    <r>
      <rPr>
        <sz val="14"/>
        <color rgb="FF000000"/>
        <rFont val="Arial"/>
        <charset val="1"/>
      </rPr>
      <t xml:space="preserve">&gt;&gt; Fundos, laterais, frente, palco, internas, pilares, teto e oitões = </t>
    </r>
    <r>
      <rPr>
        <sz val="14"/>
        <color rgb="FF000000"/>
        <rFont val="Arial"/>
        <charset val="1"/>
      </rPr>
      <t>212,37m²</t>
    </r>
  </si>
  <si>
    <t>6.3</t>
  </si>
  <si>
    <t>32.17.010</t>
  </si>
  <si>
    <t>Impermeabilização em argamassa impermeável com aditivo hidrófugo</t>
  </si>
  <si>
    <r>
      <rPr>
        <sz val="14"/>
        <color rgb="FF000000"/>
        <rFont val="Arial"/>
        <charset val="1"/>
      </rPr>
      <t xml:space="preserve">&gt;&gt; Paredes internas e externas até 0,80m de altura, pilares e palco = </t>
    </r>
    <r>
      <rPr>
        <sz val="14"/>
        <color rgb="FF000000"/>
        <rFont val="Arial"/>
        <charset val="1"/>
      </rPr>
      <t>0,55m³</t>
    </r>
  </si>
  <si>
    <t>6.4</t>
  </si>
  <si>
    <t>17.02.220</t>
  </si>
  <si>
    <t>Reboco</t>
  </si>
  <si>
    <r>
      <rPr>
        <sz val="14"/>
        <color rgb="FF000000"/>
        <rFont val="Arial"/>
        <charset val="1"/>
      </rPr>
      <t xml:space="preserve">&gt;&gt; Paredes internas e externas, pilares e palco = 212,37m² – 54,37m² (reboco com hidrófugo) = </t>
    </r>
    <r>
      <rPr>
        <sz val="14"/>
        <color rgb="FF000000"/>
        <rFont val="Arial"/>
        <charset val="1"/>
      </rPr>
      <t>158,00m²</t>
    </r>
  </si>
  <si>
    <t>6.5</t>
  </si>
  <si>
    <t xml:space="preserve">Lastro de pedra britada - 3 cm </t>
  </si>
  <si>
    <r>
      <rPr>
        <sz val="14"/>
        <color rgb="FF000000"/>
        <rFont val="Arial"/>
        <charset val="1"/>
      </rPr>
      <t xml:space="preserve">&gt;&gt; Galpão + Palco + Calçada + Rampa = 234,58m² x 0,03m = </t>
    </r>
    <r>
      <rPr>
        <sz val="14"/>
        <color rgb="FF000000"/>
        <rFont val="Arial"/>
        <charset val="1"/>
      </rPr>
      <t>7,04m³</t>
    </r>
  </si>
  <si>
    <t>6.6</t>
  </si>
  <si>
    <t>11.18.060</t>
  </si>
  <si>
    <t>Lona plástica ‐ 150 micron</t>
  </si>
  <si>
    <r>
      <rPr>
        <sz val="14"/>
        <color rgb="FF000000"/>
        <rFont val="Arial"/>
        <charset val="1"/>
      </rPr>
      <t xml:space="preserve">&gt;&gt; Lona (área de convivência + palco) = </t>
    </r>
    <r>
      <rPr>
        <sz val="14"/>
        <color rgb="FF000000"/>
        <rFont val="Arial"/>
        <charset val="1"/>
      </rPr>
      <t>172,47m²</t>
    </r>
  </si>
  <si>
    <t>6.7</t>
  </si>
  <si>
    <t xml:space="preserve">Concreto usinado, fck = 20 Mpa - 7 cm </t>
  </si>
  <si>
    <r>
      <rPr>
        <sz val="14"/>
        <color rgb="FF000000"/>
        <rFont val="Arial"/>
        <charset val="1"/>
      </rPr>
      <t xml:space="preserve">&gt;&gt; Galpão + Palco + Calçada + Rampa = 234,58m² x 0,07m = </t>
    </r>
    <r>
      <rPr>
        <sz val="14"/>
        <color rgb="FF000000"/>
        <rFont val="Arial"/>
        <charset val="1"/>
      </rPr>
      <t>16,42m³</t>
    </r>
  </si>
  <si>
    <t>6.8</t>
  </si>
  <si>
    <t>6.9</t>
  </si>
  <si>
    <r>
      <rPr>
        <sz val="14"/>
        <color rgb="FF000000"/>
        <rFont val="Arial"/>
        <charset val="1"/>
      </rPr>
      <t>&gt;&gt; Armadura de distribuição (área de convivência + palco) = Malha POP reforçada (</t>
    </r>
    <r>
      <rPr>
        <sz val="14"/>
        <color rgb="FF000000"/>
        <rFont val="Symbol"/>
        <charset val="2"/>
      </rPr>
      <t xml:space="preserve">Æ </t>
    </r>
    <r>
      <rPr>
        <sz val="14"/>
        <color rgb="FF000000"/>
        <rFont val="Arial"/>
        <charset val="1"/>
      </rPr>
      <t xml:space="preserve">4,2mm) 15x15 = 172,47m² / 6,00m² (cada painel) = 29 paineis x 9,00kg/painel = </t>
    </r>
    <r>
      <rPr>
        <sz val="14"/>
        <color rgb="FF000000"/>
        <rFont val="Arial"/>
        <charset val="1"/>
      </rPr>
      <t xml:space="preserve">261,00kg </t>
    </r>
  </si>
  <si>
    <t>6.10</t>
  </si>
  <si>
    <t>Desempenadeira de concreto, peso de 78 kg, 4 pás, motor a gasolina,potência 5,5 HP</t>
  </si>
  <si>
    <t>h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</si>
  <si>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>40h</t>
    </r>
  </si>
  <si>
    <t>6.11</t>
  </si>
  <si>
    <t>11.20.050</t>
  </si>
  <si>
    <t>Corte de junta de dilatação, com serra de disco diamantado para pisos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</si>
  <si>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>50m</t>
    </r>
  </si>
  <si>
    <t>6.12</t>
  </si>
  <si>
    <t>32.07.090</t>
  </si>
  <si>
    <t>Junta de dilatação ou vedação com mastique de silicone, 1,0 x 0,5 cm ‐
inclusive guia de apoio em polietileno</t>
  </si>
  <si>
    <t>6.13</t>
  </si>
  <si>
    <t>03.01.020</t>
  </si>
  <si>
    <t>Demolição manual de concreto simples</t>
  </si>
  <si>
    <r>
      <rPr>
        <sz val="14"/>
        <color rgb="FF000000"/>
        <rFont val="Arial"/>
        <charset val="1"/>
      </rPr>
      <t xml:space="preserve">&gt;&gt; Demolição da calçada existente para execução da rampa = </t>
    </r>
    <r>
      <rPr>
        <sz val="14"/>
        <color rgb="FF000000"/>
        <rFont val="Arial"/>
        <charset val="1"/>
      </rPr>
      <t>2,04m³</t>
    </r>
  </si>
  <si>
    <t>6.14</t>
  </si>
  <si>
    <t>Execução de passeio (calçada) ou piso de concreto com concreto moldado in loco, feito em obra, acabamento convencional, não armado</t>
  </si>
  <si>
    <r>
      <rPr>
        <sz val="14"/>
        <color rgb="FF000000"/>
        <rFont val="Arial"/>
        <charset val="1"/>
      </rPr>
      <t xml:space="preserve">&gt;&gt; Execução da rampa = 2,04m² x 0,10m = </t>
    </r>
    <r>
      <rPr>
        <sz val="14"/>
        <color rgb="FF000000"/>
        <rFont val="Arial"/>
        <charset val="1"/>
      </rPr>
      <t>0,20m³</t>
    </r>
  </si>
  <si>
    <t>6.15</t>
  </si>
  <si>
    <t>30.04.030</t>
  </si>
  <si>
    <t>Piso em ladrilho hidráulico podotátil várias cores (25x25cm), assentado
com argamassa mista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</si>
  <si>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11,02m²</t>
    </r>
  </si>
  <si>
    <t>6.16</t>
  </si>
  <si>
    <t>30.04.070</t>
  </si>
  <si>
    <t>Rejuntamento de piso em ladrilho hidráulico (25x25cm) com
argamassa industrializada para rejunte, juntas de 2 mm</t>
  </si>
  <si>
    <t>6.17</t>
  </si>
  <si>
    <t>14.30.310</t>
  </si>
  <si>
    <t>Divisória em placas de gesso acartonado, resistência ao fogo 30
minutos, espessura 100/70mm ‐ 1ST / 1ST</t>
  </si>
  <si>
    <r>
      <rPr>
        <sz val="14"/>
        <color rgb="FF000000"/>
        <rFont val="Arial"/>
        <charset val="1"/>
      </rPr>
      <t xml:space="preserve">&gt;&gt; Parede de vedação do palco = 4,85m x 2,20m = </t>
    </r>
    <r>
      <rPr>
        <sz val="14"/>
        <color rgb="FF000000"/>
        <rFont val="Arial"/>
        <charset val="1"/>
      </rPr>
      <t>10,67m²</t>
    </r>
  </si>
  <si>
    <t>6.18</t>
  </si>
  <si>
    <t>Revestimento cerâmico para piso com placas tipo esmaltada extra de dimensões 35x35 cm aplicada em ambientes de área maior que 10 m2 -  assentado com argamassa colante industrializada ACIII e rejuntamento.</t>
  </si>
  <si>
    <r>
      <rPr>
        <sz val="14"/>
        <color rgb="FF000000"/>
        <rFont val="Arial"/>
        <charset val="1"/>
      </rPr>
      <t xml:space="preserve">&gt;&gt; Revestimento cerâmico para piso (banheiro + depósito) = 4,89m² + 17,22m² = </t>
    </r>
    <r>
      <rPr>
        <sz val="14"/>
        <color rgb="FF000000"/>
        <rFont val="Arial"/>
        <charset val="1"/>
      </rPr>
      <t>22,11m²</t>
    </r>
  </si>
  <si>
    <t>6.19</t>
  </si>
  <si>
    <t>Rodapé cerâmico de 7cm de altura com placas tipo esmaltada extra de dimensões 35x35cm, assentado com argamassa colante industrializada ACIII e rejuntamento.</t>
  </si>
  <si>
    <r>
      <rPr>
        <sz val="14"/>
        <color rgb="FF000000"/>
        <rFont val="Arial"/>
        <charset val="1"/>
      </rPr>
      <t xml:space="preserve">&gt;&gt; Extensão do rodapé = (5,90m x 2) + (2,80m x 2) = </t>
    </r>
    <r>
      <rPr>
        <sz val="14"/>
        <color rgb="FF000000"/>
        <rFont val="Arial"/>
        <charset val="1"/>
      </rPr>
      <t>17,40m</t>
    </r>
  </si>
  <si>
    <t>6.20</t>
  </si>
  <si>
    <t>Revestimento cerâmico para paredes internas com placas tipo esmaltada extra de dimensões 33x45 cm aplicadas em ambientes de área maior que 5m² na altura inteira das paredes, assentado com argamassa colante industrializada ACIII e rejuntamento.</t>
  </si>
  <si>
    <r>
      <rPr>
        <sz val="14"/>
        <color rgb="FF000000"/>
        <rFont val="Arial"/>
        <charset val="1"/>
      </rPr>
      <t>&gt;&gt; Revestimento cerâmico para parede, ambientes indicados em projeto =</t>
    </r>
    <r>
      <rPr>
        <sz val="14"/>
        <color rgb="FF000000"/>
        <rFont val="Arial"/>
        <charset val="1"/>
      </rPr>
      <t xml:space="preserve"> 23,61m²</t>
    </r>
  </si>
  <si>
    <t>6.21</t>
  </si>
  <si>
    <t>33.10.020</t>
  </si>
  <si>
    <t>Tinta látex em massa, inclusive preparo</t>
  </si>
  <si>
    <r>
      <rPr>
        <sz val="14"/>
        <color rgb="FF000000"/>
        <rFont val="Arial"/>
        <charset val="1"/>
      </rPr>
      <t xml:space="preserve">&gt;&gt; Paredes internas e teto = </t>
    </r>
    <r>
      <rPr>
        <sz val="14"/>
        <color rgb="FF000000"/>
        <rFont val="Arial"/>
        <charset val="1"/>
      </rPr>
      <t>61,14m²</t>
    </r>
  </si>
  <si>
    <t>6.22</t>
  </si>
  <si>
    <t>33.10.050</t>
  </si>
  <si>
    <t>Tinta acrílica em massa, inclusive preparo</t>
  </si>
  <si>
    <r>
      <rPr>
        <sz val="14"/>
        <color rgb="FF000000"/>
        <rFont val="Arial"/>
        <charset val="1"/>
      </rPr>
      <t xml:space="preserve">&gt;&gt; Paredes externas, palco e parede de vedação do palco = </t>
    </r>
    <r>
      <rPr>
        <sz val="14"/>
        <color rgb="FF000000"/>
        <rFont val="Arial"/>
        <charset val="1"/>
      </rPr>
      <t>89,58m²</t>
    </r>
  </si>
  <si>
    <t xml:space="preserve">ESQUADRIAS E ACESSÓRIOS </t>
  </si>
  <si>
    <t>7.1</t>
  </si>
  <si>
    <t>25.01.070</t>
  </si>
  <si>
    <t>Caixilho em alumínio de correr com vidro, linha comercial</t>
  </si>
  <si>
    <r>
      <rPr>
        <sz val="14"/>
        <color rgb="FF000000"/>
        <rFont val="Arial"/>
        <charset val="1"/>
      </rPr>
      <t xml:space="preserve">&gt;&gt; 2 unidades = 1,50m x 1,00m x 2 unidades = </t>
    </r>
    <r>
      <rPr>
        <sz val="14"/>
        <color rgb="FF000000"/>
        <rFont val="Arial"/>
        <charset val="1"/>
      </rPr>
      <t xml:space="preserve">3,00m²      </t>
    </r>
    <r>
      <rPr>
        <sz val="14"/>
        <color rgb="FF000000"/>
        <rFont val="Arial"/>
        <charset val="1"/>
      </rPr>
      <t xml:space="preserve"> </t>
    </r>
  </si>
  <si>
    <t>7.2</t>
  </si>
  <si>
    <t>25.01.030</t>
  </si>
  <si>
    <t>Caixilho em alumínio basculante com vidro, linha comercial</t>
  </si>
  <si>
    <r>
      <rPr>
        <sz val="14"/>
        <color rgb="FF000000"/>
        <rFont val="Arial"/>
        <charset val="1"/>
      </rPr>
      <t xml:space="preserve">&gt;&gt; 1 unidade = 1,00m x 0,60m x 1 unidade = </t>
    </r>
    <r>
      <rPr>
        <sz val="14"/>
        <color rgb="FF000000"/>
        <rFont val="Arial"/>
        <charset val="1"/>
      </rPr>
      <t>0,60m²</t>
    </r>
  </si>
  <si>
    <t>7.3</t>
  </si>
  <si>
    <t>23.09.050</t>
  </si>
  <si>
    <t>Porta lisa com batente madeira - 90 x 210 cm</t>
  </si>
  <si>
    <r>
      <rPr>
        <sz val="14"/>
        <color rgb="FF000000"/>
        <rFont val="Arial"/>
        <charset val="1"/>
      </rPr>
      <t xml:space="preserve">&gt;&gt; 90cm x 2,10m = </t>
    </r>
    <r>
      <rPr>
        <sz val="14"/>
        <color rgb="FF000000"/>
        <rFont val="Arial"/>
        <charset val="1"/>
      </rPr>
      <t>2 unidades</t>
    </r>
    <r>
      <rPr>
        <sz val="14"/>
        <color rgb="FF000000"/>
        <rFont val="Arial"/>
        <charset val="1"/>
      </rPr>
      <t xml:space="preserve"> </t>
    </r>
  </si>
  <si>
    <t>7.4</t>
  </si>
  <si>
    <t>33.12.011</t>
  </si>
  <si>
    <t>Esmalte à base de água em madeira, inclusive preparo</t>
  </si>
  <si>
    <r>
      <rPr>
        <sz val="14"/>
        <color rgb="FF000000"/>
        <rFont val="Arial"/>
        <charset val="1"/>
      </rPr>
      <t xml:space="preserve">&gt;&gt; 2 unidades = 0,90m x 2,10m x 2 unidades = 3,78m² x 3 (critério de medição) = </t>
    </r>
    <r>
      <rPr>
        <sz val="14"/>
        <color rgb="FF000000"/>
        <rFont val="Arial"/>
        <charset val="1"/>
      </rPr>
      <t>11,34m²</t>
    </r>
  </si>
  <si>
    <t>7.5</t>
  </si>
  <si>
    <t>28.01.040</t>
  </si>
  <si>
    <t>Ferragem completa com maçaneta tipo alavanca, para porta interna com 1 folha</t>
  </si>
  <si>
    <t>cj</t>
  </si>
  <si>
    <r>
      <rPr>
        <sz val="14"/>
        <color rgb="FF000000"/>
        <rFont val="Arial"/>
        <charset val="1"/>
      </rPr>
      <t xml:space="preserve">&gt;&gt; 2 portas = </t>
    </r>
    <r>
      <rPr>
        <sz val="14"/>
        <color rgb="FF000000"/>
        <rFont val="Arial"/>
        <charset val="1"/>
      </rPr>
      <t xml:space="preserve">2 conjuntos </t>
    </r>
  </si>
  <si>
    <t>7.6</t>
  </si>
  <si>
    <t>25.02.060</t>
  </si>
  <si>
    <t>Porta/portinhola em alumínio, sob medida</t>
  </si>
  <si>
    <r>
      <rPr>
        <sz val="14"/>
        <color rgb="FF000000"/>
        <rFont val="Arial"/>
        <charset val="1"/>
      </rPr>
      <t xml:space="preserve">&gt;&gt;Portinhola para acesso da caixa de água = 1,00m x 0,80m = </t>
    </r>
    <r>
      <rPr>
        <sz val="14"/>
        <color rgb="FF000000"/>
        <rFont val="Arial"/>
        <charset val="1"/>
      </rPr>
      <t>0,80m²</t>
    </r>
  </si>
  <si>
    <t>7.7</t>
  </si>
  <si>
    <t>24.02.450</t>
  </si>
  <si>
    <t>Grade de proteção para caixilhos</t>
  </si>
  <si>
    <r>
      <rPr>
        <sz val="14"/>
        <color rgb="FF000000"/>
        <rFont val="Arial"/>
        <charset val="1"/>
      </rPr>
      <t xml:space="preserve">&gt;&gt;Grade nas janelas = 2 unidades x 1,70m x 1,20m + 1 unidade x 1,20m x 0,80m = </t>
    </r>
    <r>
      <rPr>
        <sz val="14"/>
        <color rgb="FF000000"/>
        <rFont val="Arial"/>
        <charset val="1"/>
      </rPr>
      <t>5,04m²</t>
    </r>
  </si>
  <si>
    <t>7.8</t>
  </si>
  <si>
    <t>24.03.320</t>
  </si>
  <si>
    <t>Corrimão tubular em aço galvanizado, diâmetro 2´</t>
  </si>
  <si>
    <r>
      <rPr>
        <sz val="14"/>
        <color rgb="FF000000"/>
        <rFont val="Arial"/>
        <charset val="1"/>
      </rPr>
      <t xml:space="preserve">&gt;&gt;Corrimão duplo (conforme projeto) = 18,20m + montantes (6 x 0,95m = 5,70m) = </t>
    </r>
    <r>
      <rPr>
        <sz val="14"/>
        <color rgb="FF000000"/>
        <rFont val="Arial"/>
        <charset val="1"/>
      </rPr>
      <t>23,80m</t>
    </r>
  </si>
  <si>
    <t>7.9</t>
  </si>
  <si>
    <r>
      <rPr>
        <sz val="14"/>
        <color rgb="FF000000"/>
        <rFont val="Arial"/>
        <charset val="1"/>
      </rPr>
      <t xml:space="preserve">&gt;&gt;Pintura das grades = 5,04m² x 2 (critério de medição) = 10,08m² +  Pintura do corrimão = 0,45m² x 2 lados = 0,90m² + 30% x 2 (critério de medição) = 2,34m² = </t>
    </r>
    <r>
      <rPr>
        <sz val="14"/>
        <color rgb="FF000000"/>
        <rFont val="Arial"/>
        <charset val="1"/>
      </rPr>
      <t>Total = 12,42 m²</t>
    </r>
  </si>
  <si>
    <t>ELÉTRICA</t>
  </si>
  <si>
    <t>8.1</t>
  </si>
  <si>
    <t>01.17.111</t>
  </si>
  <si>
    <t>Projeto executivo de instalações elétricas em formato A1 + ART</t>
  </si>
  <si>
    <r>
      <rPr>
        <sz val="14"/>
        <color rgb="FF000000"/>
        <rFont val="Arial"/>
        <charset val="1"/>
      </rPr>
      <t xml:space="preserve">&gt;&gt; Projeto de Elétrica + ART = </t>
    </r>
    <r>
      <rPr>
        <sz val="14"/>
        <color rgb="FF000000"/>
        <rFont val="Arial"/>
        <charset val="1"/>
      </rPr>
      <t xml:space="preserve">1 unidade </t>
    </r>
  </si>
  <si>
    <t>8.2</t>
  </si>
  <si>
    <r>
      <rPr>
        <sz val="14"/>
        <color rgb="FF000000"/>
        <rFont val="Arial"/>
        <charset val="1"/>
      </rPr>
      <t xml:space="preserve">&gt;&gt; Escavação para instalação do eletroduto corrugado = 60m x 0,20m x 0,40m = </t>
    </r>
    <r>
      <rPr>
        <sz val="14"/>
        <color rgb="FF000000"/>
        <rFont val="Arial"/>
        <charset val="1"/>
      </rPr>
      <t>4,80m³</t>
    </r>
  </si>
  <si>
    <t>8.3</t>
  </si>
  <si>
    <t>06.11.040</t>
  </si>
  <si>
    <t>Reaterro manual apiloado sem controle de compactação</t>
  </si>
  <si>
    <r>
      <rPr>
        <sz val="14"/>
        <color rgb="FF000000"/>
        <rFont val="Arial"/>
        <charset val="1"/>
      </rPr>
      <t xml:space="preserve">&gt;&gt; Reaterro da vala = </t>
    </r>
    <r>
      <rPr>
        <sz val="14"/>
        <color rgb="FF000000"/>
        <rFont val="Arial"/>
        <charset val="1"/>
      </rPr>
      <t>4,80m³</t>
    </r>
  </si>
  <si>
    <t>8.4</t>
  </si>
  <si>
    <t>38.13.020</t>
  </si>
  <si>
    <t>Eletroduto corrugado em polietileno de alta densidade, DN= 50 mm,
com acessórios</t>
  </si>
  <si>
    <r>
      <rPr>
        <sz val="14"/>
        <color rgb="FF000000"/>
        <rFont val="Arial"/>
        <charset val="1"/>
      </rPr>
      <t xml:space="preserve">&gt;&gt; Para instalação dos cabos, do medidor até o quadro de distribuição = </t>
    </r>
    <r>
      <rPr>
        <sz val="14"/>
        <color rgb="FF000000"/>
        <rFont val="Arial"/>
        <charset val="1"/>
      </rPr>
      <t>60,00m</t>
    </r>
  </si>
  <si>
    <t>8.5</t>
  </si>
  <si>
    <t>39.21.050</t>
  </si>
  <si>
    <t>Cabo de cobre flexível de 10 mm², isolamento 0,6/1kV ‐ isolação HEPR
90°C</t>
  </si>
  <si>
    <r>
      <rPr>
        <sz val="14"/>
        <color rgb="FF000000"/>
        <rFont val="Arial"/>
        <charset val="1"/>
      </rPr>
      <t xml:space="preserve">&gt;&gt; Instalação dos cabos, do medidor até o quadro de distribuição = 60,00m x 4 (3 fases + neutro) = </t>
    </r>
    <r>
      <rPr>
        <sz val="14"/>
        <color rgb="FF000000"/>
        <rFont val="Arial"/>
        <charset val="1"/>
      </rPr>
      <t xml:space="preserve">240,00m </t>
    </r>
  </si>
  <si>
    <t>8.6</t>
  </si>
  <si>
    <t>37.03.210</t>
  </si>
  <si>
    <t xml:space="preserve">Quadro de distribuição universal de embutir, para disjuntores 24 DIN /
18 Bolt‐on ‐ 150 A ‐ com barramento trifásico  </t>
  </si>
  <si>
    <r>
      <rPr>
        <sz val="14"/>
        <color rgb="FF000000"/>
        <rFont val="Arial"/>
        <charset val="1"/>
      </rPr>
      <t xml:space="preserve">&gt;&gt; Quadro de distribuição = </t>
    </r>
    <r>
      <rPr>
        <sz val="14"/>
        <color rgb="FF000000"/>
        <rFont val="Arial"/>
        <charset val="1"/>
      </rPr>
      <t>01 unidade</t>
    </r>
  </si>
  <si>
    <t>8.7</t>
  </si>
  <si>
    <t>37.13.660</t>
  </si>
  <si>
    <t>Disjuntor termomagnético, tripolar 220/380 V, corrente de 60 A até
100 A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</si>
  <si>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2 unidades </t>
    </r>
  </si>
  <si>
    <t>8.8</t>
  </si>
  <si>
    <t>37.17.090</t>
  </si>
  <si>
    <t>Dispositivo diferencial residual de 63 A x 30 mA ‐ 4 polos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</si>
  <si>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>1 unidade</t>
    </r>
  </si>
  <si>
    <t>8.9</t>
  </si>
  <si>
    <t>37.24.042</t>
  </si>
  <si>
    <t>Dispositivo de proteção contra surto, 1 polo, suportabilidade &lt;= 4 kV,
Un até 240V/415V, Iimp = 60 kA, curva de ensaio 10/350μs ‐ classe 1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</si>
  <si>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4 unidades </t>
    </r>
  </si>
  <si>
    <t>8.10</t>
  </si>
  <si>
    <t>37.13.600</t>
  </si>
  <si>
    <t>Disjuntor termomagnético, unipolar 127/220 V, corrente de 10 A até
30 A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</si>
  <si>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3 unidades </t>
    </r>
  </si>
  <si>
    <t>8.11</t>
  </si>
  <si>
    <t>37.13.630</t>
  </si>
  <si>
    <t>Disjuntor termomagnético, bipolar 220/380 V, corrente de 10 A até 50
A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</si>
  <si>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6 unidades </t>
    </r>
  </si>
  <si>
    <t>8.12</t>
  </si>
  <si>
    <t>38.19.220</t>
  </si>
  <si>
    <t>Eletroduto de PVC corrugado flexível reforçado, diâmetro externo de 32 mm</t>
  </si>
  <si>
    <r>
      <rPr>
        <sz val="14"/>
        <color rgb="FF000000"/>
        <rFont val="Arial"/>
        <charset val="1"/>
      </rPr>
      <t xml:space="preserve">&gt;&gt; Para instalações internas = </t>
    </r>
    <r>
      <rPr>
        <sz val="14"/>
        <color rgb="FF000000"/>
        <rFont val="Arial"/>
        <charset val="1"/>
      </rPr>
      <t xml:space="preserve">200,00m </t>
    </r>
  </si>
  <si>
    <t>8.13</t>
  </si>
  <si>
    <t>38.19.210</t>
  </si>
  <si>
    <t>Eletroduto de PVC corrugado flexível reforçado, diâmetro externo de
25 mm</t>
  </si>
  <si>
    <r>
      <rPr>
        <sz val="14"/>
        <color rgb="FF000000"/>
        <rFont val="Arial"/>
        <charset val="1"/>
      </rPr>
      <t xml:space="preserve">&gt;&gt; Para complemento do quadro = </t>
    </r>
    <r>
      <rPr>
        <sz val="14"/>
        <color rgb="FF000000"/>
        <rFont val="Arial"/>
        <charset val="1"/>
      </rPr>
      <t xml:space="preserve">20,00m </t>
    </r>
  </si>
  <si>
    <t>8.14</t>
  </si>
  <si>
    <t>39.21.010</t>
  </si>
  <si>
    <t>Cabo de cobre flexível de 1,5 mm², isolamento 0,6/1kV - isolação HEPR 90°C</t>
  </si>
  <si>
    <r>
      <rPr>
        <sz val="14"/>
        <color rgb="FF000000"/>
        <rFont val="Arial"/>
        <charset val="1"/>
      </rPr>
      <t xml:space="preserve">&gt;&gt; Para instalações internas/externas = </t>
    </r>
    <r>
      <rPr>
        <sz val="14"/>
        <color rgb="FF000000"/>
        <rFont val="Arial"/>
        <charset val="1"/>
      </rPr>
      <t>400,00m</t>
    </r>
  </si>
  <si>
    <t>8.15</t>
  </si>
  <si>
    <t>39.21.020</t>
  </si>
  <si>
    <t>Cabo de cobre flexível de 2,5 mm², isolamento 0,6/1kV - isolação HEPR 90°C</t>
  </si>
  <si>
    <r>
      <rPr>
        <sz val="14"/>
        <color rgb="FF000000"/>
        <rFont val="Arial"/>
        <charset val="1"/>
      </rPr>
      <t xml:space="preserve">&gt;&gt; Para instalações internas/externas = </t>
    </r>
    <r>
      <rPr>
        <sz val="14"/>
        <color rgb="FF000000"/>
        <rFont val="Arial"/>
        <charset val="1"/>
      </rPr>
      <t>300,00m</t>
    </r>
  </si>
  <si>
    <t>8.16</t>
  </si>
  <si>
    <t>39.21.030</t>
  </si>
  <si>
    <t>Cabo de cobre flexível de 4 mm², isolamento 0,6/1kV ‐ isolação HEPR 90°C</t>
  </si>
  <si>
    <t>8.17</t>
  </si>
  <si>
    <t>40.04.470</t>
  </si>
  <si>
    <t>Conjunto 2 tomadas 2P+T de 10 A + 20 A, completo</t>
  </si>
  <si>
    <r>
      <rPr>
        <sz val="14"/>
        <color rgb="FF000000"/>
        <rFont val="Arial"/>
        <charset val="1"/>
      </rPr>
      <t xml:space="preserve">&gt;&gt; Depósito + palco = </t>
    </r>
    <r>
      <rPr>
        <sz val="14"/>
        <color rgb="FF000000"/>
        <rFont val="Arial"/>
        <charset val="1"/>
      </rPr>
      <t>8 unidades</t>
    </r>
  </si>
  <si>
    <t>8.18</t>
  </si>
  <si>
    <t>40.04.480</t>
  </si>
  <si>
    <t>Conjunto 1 interruptor simples e 1 tomada 2P+T de 10 A, completo</t>
  </si>
  <si>
    <t>8.19</t>
  </si>
  <si>
    <t>40.04.096</t>
  </si>
  <si>
    <t>Tomada RJ 45 para rede de dados, com placa</t>
  </si>
  <si>
    <t>8.20</t>
  </si>
  <si>
    <t>40.04.090</t>
  </si>
  <si>
    <t>Tomada RJ 11 para telefone, sem placa</t>
  </si>
  <si>
    <t>8.21</t>
  </si>
  <si>
    <t>40.20.120</t>
  </si>
  <si>
    <t>Placa de 4´ x 2´ (tomada de telefone)</t>
  </si>
  <si>
    <t>8.22</t>
  </si>
  <si>
    <t>40.07.010</t>
  </si>
  <si>
    <t>Caixa em PVC de 4´ x 2´</t>
  </si>
  <si>
    <r>
      <rPr>
        <sz val="14"/>
        <color rgb="FF000000"/>
        <rFont val="Arial"/>
        <charset val="1"/>
      </rPr>
      <t xml:space="preserve">&gt;&gt; Interno + externo = </t>
    </r>
    <r>
      <rPr>
        <sz val="14"/>
        <color rgb="FF000000"/>
        <rFont val="Arial"/>
        <charset val="1"/>
      </rPr>
      <t xml:space="preserve">20 unidades </t>
    </r>
  </si>
  <si>
    <t>8.23</t>
  </si>
  <si>
    <t>40.07.040</t>
  </si>
  <si>
    <t>Caixa em PVC octogonal de 4´ x 4´</t>
  </si>
  <si>
    <r>
      <rPr>
        <sz val="14"/>
        <color rgb="FF000000"/>
        <rFont val="Arial"/>
        <charset val="1"/>
      </rPr>
      <t xml:space="preserve">&gt;&gt; Depósito + banheiro = </t>
    </r>
    <r>
      <rPr>
        <sz val="14"/>
        <color rgb="FF000000"/>
        <rFont val="Arial"/>
        <charset val="1"/>
      </rPr>
      <t xml:space="preserve">3 unidades </t>
    </r>
  </si>
  <si>
    <t>8.24</t>
  </si>
  <si>
    <t>38.07.300</t>
  </si>
  <si>
    <t>Perfilado perfurado 38 x 38 mm em chapa 14 pré‐zincada, com
acessórios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</si>
  <si>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>36,00m</t>
    </r>
  </si>
  <si>
    <t>8.25</t>
  </si>
  <si>
    <t>38.23.210</t>
  </si>
  <si>
    <t>Mão francesa simples, galvanizada a fogo, L= 200 mm</t>
  </si>
  <si>
    <t>8.26</t>
  </si>
  <si>
    <t>38.07.800</t>
  </si>
  <si>
    <t>Gancho longo em chapa aço zincado para fixação de luminária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</si>
  <si>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20 unidades </t>
    </r>
  </si>
  <si>
    <t>8.27</t>
  </si>
  <si>
    <t>41.14.070</t>
  </si>
  <si>
    <t xml:space="preserve">Luminária retangular de sobrepor tipo calha aberta, para 2 lâmpadas LED tubulares </t>
  </si>
  <si>
    <r>
      <rPr>
        <sz val="14"/>
        <color rgb="FF000000"/>
        <rFont val="Arial"/>
        <charset val="1"/>
      </rPr>
      <t xml:space="preserve">&gt;&gt; </t>
    </r>
    <r>
      <rPr>
        <sz val="14"/>
        <color rgb="FF000000"/>
        <rFont val="Arial"/>
        <charset val="1"/>
      </rPr>
      <t xml:space="preserve">13 unidades </t>
    </r>
  </si>
  <si>
    <t>8.28</t>
  </si>
  <si>
    <t>41.02.551</t>
  </si>
  <si>
    <t>Lâmpada LED tubular T8 com base G13, de 1850 até 2000 Im ‐ 18W</t>
  </si>
  <si>
    <r>
      <rPr>
        <sz val="14"/>
        <color rgb="FF000000"/>
        <rFont val="Arial"/>
        <charset val="1"/>
      </rPr>
      <t xml:space="preserve">&gt;&gt; Área de convivência + depósito = 12 luminárias x 2 lâmpadas = </t>
    </r>
    <r>
      <rPr>
        <sz val="14"/>
        <color rgb="FF000000"/>
        <rFont val="Arial"/>
        <charset val="1"/>
      </rPr>
      <t xml:space="preserve">24 unidades </t>
    </r>
  </si>
  <si>
    <t>8.29</t>
  </si>
  <si>
    <t>41.02.541</t>
  </si>
  <si>
    <t>Lâmpada LED tubular T8 com base G13, de 900 até 1050 Im ‐ 9W</t>
  </si>
  <si>
    <r>
      <rPr>
        <sz val="14"/>
        <color rgb="FF000000"/>
        <rFont val="Arial"/>
        <charset val="1"/>
      </rPr>
      <t>&gt;&gt; Banheiro =  1 luminária x 2 lâmpadas =</t>
    </r>
    <r>
      <rPr>
        <sz val="14"/>
        <color rgb="FF000000"/>
        <rFont val="Arial"/>
        <charset val="1"/>
      </rPr>
      <t xml:space="preserve"> 2 unidades </t>
    </r>
  </si>
  <si>
    <t>8.30</t>
  </si>
  <si>
    <t>39.11.190</t>
  </si>
  <si>
    <t>Cabo telefônico CCE‐APL, com 4 pares de 0,50 mm, para conexões em rede
externa</t>
  </si>
  <si>
    <r>
      <rPr>
        <sz val="14"/>
        <color rgb="FF000000"/>
        <rFont val="Arial"/>
        <charset val="1"/>
      </rPr>
      <t xml:space="preserve">&gt;&gt; Para ligação da rede existente até o galpão = </t>
    </r>
    <r>
      <rPr>
        <sz val="14"/>
        <color rgb="FF000000"/>
        <rFont val="Arial"/>
        <charset val="1"/>
      </rPr>
      <t xml:space="preserve">150,00m </t>
    </r>
  </si>
  <si>
    <t>8.31</t>
  </si>
  <si>
    <t>39.18.120</t>
  </si>
  <si>
    <t>Cabo para rede U/UTP 23 AWG com 4 pares ‐ categoria 6A</t>
  </si>
  <si>
    <r>
      <rPr>
        <sz val="14"/>
        <color rgb="FF000000"/>
        <rFont val="Arial"/>
        <charset val="1"/>
      </rPr>
      <t xml:space="preserve">&gt;&gt; Para ligações internas/externa = </t>
    </r>
    <r>
      <rPr>
        <sz val="14"/>
        <color rgb="FF000000"/>
        <rFont val="Arial"/>
        <charset val="1"/>
      </rPr>
      <t>100,00m</t>
    </r>
    <r>
      <rPr>
        <sz val="14"/>
        <color rgb="FF000000"/>
        <rFont val="Arial"/>
        <charset val="1"/>
      </rPr>
      <t xml:space="preserve"> </t>
    </r>
  </si>
  <si>
    <t>8.32</t>
  </si>
  <si>
    <t>40.11.010</t>
  </si>
  <si>
    <t>Relé fotoelétrico 50/60 Hz, 110/220 V, 1200 VA, completo</t>
  </si>
  <si>
    <r>
      <rPr>
        <sz val="14"/>
        <color rgb="FF000000"/>
        <rFont val="Arial"/>
        <charset val="1"/>
      </rPr>
      <t xml:space="preserve">&gt;&gt; Para uso da iluminação interna = </t>
    </r>
    <r>
      <rPr>
        <sz val="14"/>
        <color rgb="FF000000"/>
        <rFont val="Arial"/>
        <charset val="1"/>
      </rPr>
      <t xml:space="preserve">4 unidades </t>
    </r>
  </si>
  <si>
    <t xml:space="preserve">SPDA - SISTEMA DE PROTEÇÃO CONTRA DESCARGAS ATMOSFÉRICAS </t>
  </si>
  <si>
    <t>9.1</t>
  </si>
  <si>
    <t>Projeto executivo de instalações elétricas em formato A1 (SPDA) + ART</t>
  </si>
  <si>
    <r>
      <rPr>
        <sz val="14"/>
        <color rgb="FF000000"/>
        <rFont val="Arial"/>
        <charset val="1"/>
      </rPr>
      <t xml:space="preserve">&gt;&gt; Projeto de SPDA + ART = </t>
    </r>
    <r>
      <rPr>
        <sz val="14"/>
        <color rgb="FF000000"/>
        <rFont val="Arial"/>
        <charset val="1"/>
      </rPr>
      <t xml:space="preserve">1 unidade </t>
    </r>
  </si>
  <si>
    <t>9.2</t>
  </si>
  <si>
    <r>
      <rPr>
        <sz val="14"/>
        <color rgb="FF000000"/>
        <rFont val="Arial"/>
        <charset val="1"/>
      </rPr>
      <t xml:space="preserve">&gt;&gt; 100,00m x 0,20m x 0,30 = </t>
    </r>
    <r>
      <rPr>
        <sz val="14"/>
        <color rgb="FF000000"/>
        <rFont val="Arial"/>
        <charset val="1"/>
      </rPr>
      <t>6,00m³</t>
    </r>
  </si>
  <si>
    <t>9.3</t>
  </si>
  <si>
    <t>9.4</t>
  </si>
  <si>
    <t>42.01.086</t>
  </si>
  <si>
    <t>Captor tipo terminal aéreo, h= 300 mm em alumínio</t>
  </si>
  <si>
    <t>-</t>
  </si>
  <si>
    <t>9.5</t>
  </si>
  <si>
    <t>42.05.310</t>
  </si>
  <si>
    <t>Caixa de inspeção do terra cilíndrica em PVC rígido, diâmetro de 300 mm ‐ h=
250 mm</t>
  </si>
  <si>
    <t>9.6</t>
  </si>
  <si>
    <t>42.05.300</t>
  </si>
  <si>
    <t>Tampa para caixa de inspeção cilíndrica, aço galvanizado</t>
  </si>
  <si>
    <t>9.7</t>
  </si>
  <si>
    <t>42.05.210</t>
  </si>
  <si>
    <t>Haste de aterramento de 5/8´ x 3 m</t>
  </si>
  <si>
    <t>9.8</t>
  </si>
  <si>
    <t>42.05.160</t>
  </si>
  <si>
    <t>Conector olhal cabo/haste de 5/8´</t>
  </si>
  <si>
    <t>9.9</t>
  </si>
  <si>
    <t>42.05.440</t>
  </si>
  <si>
    <t>Barra condutora chata em alumínio de 7/8´ x 1/8´, inclusive acessórios de
fixação</t>
  </si>
  <si>
    <t>9.10</t>
  </si>
  <si>
    <t>38.01.060</t>
  </si>
  <si>
    <t>Eletroduto de PVC rígido roscável de 1´ ‐ com acessórios</t>
  </si>
  <si>
    <t>9.11</t>
  </si>
  <si>
    <t>39.04.080</t>
  </si>
  <si>
    <t>Cabo de cobre nu, têmpera mole, classe 2, de 50 mm²</t>
  </si>
  <si>
    <t>9.12</t>
  </si>
  <si>
    <t>42.05.120</t>
  </si>
  <si>
    <t>Conector de emenda em latão para cabo de até 50 mm² com 4 parafusos</t>
  </si>
  <si>
    <t>9.13</t>
  </si>
  <si>
    <t>42.05.100</t>
  </si>
  <si>
    <t>Caixa de inspeção suspensa</t>
  </si>
  <si>
    <t>9.14</t>
  </si>
  <si>
    <t>42.05.520</t>
  </si>
  <si>
    <t>Suporte para fixação de fita de alumínio 7/8´ x 1/8´, com base plana</t>
  </si>
  <si>
    <t>9.15</t>
  </si>
  <si>
    <t>42.05.380</t>
  </si>
  <si>
    <t>Caixa de equalização, de embutir, em aço com barramento, de 200 x 200 mm
e tampa</t>
  </si>
  <si>
    <t>9.16</t>
  </si>
  <si>
    <t>42.05.290</t>
  </si>
  <si>
    <t>Suporte para fixação de terminal aéreo e/ou de cabo de cobre nu, com base
plana</t>
  </si>
  <si>
    <t>HIDROSSANITÁRIO</t>
  </si>
  <si>
    <t>10.1</t>
  </si>
  <si>
    <t>48.02.401</t>
  </si>
  <si>
    <t>Reservatório em polietileno com tampa de rosca ‐ capacidade de 500
Litros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</si>
  <si>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01 unidade</t>
    </r>
  </si>
  <si>
    <t>10.2</t>
  </si>
  <si>
    <t>46.01.030</t>
  </si>
  <si>
    <t>Tubo de PVC rígido soldável marrom, DN= 32 mm, (1´), inclusive conexões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</si>
  <si>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42,00m</t>
    </r>
  </si>
  <si>
    <t>10.3</t>
  </si>
  <si>
    <t>46.01.020</t>
  </si>
  <si>
    <t>Tubo de PVC rígido soldável marrom, DN= 25 mm, (3/4´), inclusive conexões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</si>
  <si>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6,00m</t>
    </r>
  </si>
  <si>
    <t>10.4</t>
  </si>
  <si>
    <t>46.02.070</t>
  </si>
  <si>
    <t>Tubo de PVC rígido branco PxB com virola e anel de borracha, linha esgoto série normal, DN= 100 mm, inclusive conexões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</si>
  <si>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36,00m</t>
    </r>
  </si>
  <si>
    <t>10.5</t>
  </si>
  <si>
    <t>46.02.050</t>
  </si>
  <si>
    <t>Tubo de PVC rígido branco PxB com virola e anel de borracha, linha esgoto série normal, DN= 50 mm, inclusive conexões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</si>
  <si>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18,00m</t>
    </r>
  </si>
  <si>
    <t>10.6</t>
  </si>
  <si>
    <t>49.03.020</t>
  </si>
  <si>
    <t>Caixa de gordura em alvenaria, 600 x 600 x 600 mm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</si>
  <si>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 xml:space="preserve">3 unidades </t>
    </r>
  </si>
  <si>
    <t>10.7</t>
  </si>
  <si>
    <t>49.01.030</t>
  </si>
  <si>
    <t>Ralo escamoteável - Caixa sifonada de PVC rígido de 150 x 150 x 50 mm, com grelha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</si>
  <si>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 xml:space="preserve">9 unidades </t>
    </r>
  </si>
  <si>
    <t>10.8</t>
  </si>
  <si>
    <t>30.01.130</t>
  </si>
  <si>
    <t>Barra de proteção para lavatório, para pessoas com mobilidade
reduzida, em tubo de alumínio acabamento com pintura epóxi</t>
  </si>
  <si>
    <r>
      <rPr>
        <sz val="14"/>
        <color rgb="FF000000"/>
        <rFont val="Arial"/>
        <charset val="1"/>
      </rPr>
      <t xml:space="preserve">&gt;&gt; Para os lavatório (barra em "U") = </t>
    </r>
    <r>
      <rPr>
        <sz val="14"/>
        <color rgb="FF000000"/>
        <rFont val="Arial"/>
        <charset val="1"/>
      </rPr>
      <t xml:space="preserve">2 unidades </t>
    </r>
  </si>
  <si>
    <t>10.9</t>
  </si>
  <si>
    <t>30.01.080</t>
  </si>
  <si>
    <t>Barra de apoio reta, para pessoas com mobilidade reduzida, em tubo
de alumínio, comprimento de 800 mm, acabamento com pintura epóxi</t>
  </si>
  <si>
    <r>
      <rPr>
        <sz val="14"/>
        <color rgb="FF000000"/>
        <rFont val="Arial"/>
        <charset val="1"/>
      </rPr>
      <t>&gt;&gt; Para a bacia sanitária = barras horizontais =</t>
    </r>
    <r>
      <rPr>
        <sz val="14"/>
        <color rgb="FF000000"/>
        <rFont val="Arial"/>
        <charset val="1"/>
      </rPr>
      <t xml:space="preserve"> 2 barras </t>
    </r>
  </si>
  <si>
    <t>10.10</t>
  </si>
  <si>
    <t>30.01.010</t>
  </si>
  <si>
    <t>Barra de apoio reta, para pessoas com mobilidade reduzida, em tubo
de aço inoxidável de 1 1/2´</t>
  </si>
  <si>
    <r>
      <rPr>
        <sz val="14"/>
        <color rgb="FF000000"/>
        <rFont val="Arial"/>
        <charset val="1"/>
      </rPr>
      <t xml:space="preserve">&gt;&gt; Para a bacia sanitária = barras verticais = </t>
    </r>
    <r>
      <rPr>
        <sz val="14"/>
        <color rgb="FF000000"/>
        <rFont val="Arial"/>
        <charset val="1"/>
      </rPr>
      <t>0,70m</t>
    </r>
  </si>
  <si>
    <t>10.11</t>
  </si>
  <si>
    <t>44.01.240</t>
  </si>
  <si>
    <t>Lavatório em louça com coluna suspensa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</si>
  <si>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 xml:space="preserve">1 unidade </t>
    </r>
  </si>
  <si>
    <t>10.12</t>
  </si>
  <si>
    <t>44.01.800</t>
  </si>
  <si>
    <t>Bacia sifonada com caixa de descarga acoplada sem tampa ‐ 6 litros</t>
  </si>
  <si>
    <t>10.13</t>
  </si>
  <si>
    <t xml:space="preserve">SINAPI </t>
  </si>
  <si>
    <t xml:space="preserve">Assento sanitário </t>
  </si>
  <si>
    <t>10.14</t>
  </si>
  <si>
    <t>44.03.400</t>
  </si>
  <si>
    <t>Torneira curta com rosca para uso geral, em latão fundido cromado,
DN= 3/4</t>
  </si>
  <si>
    <t>10.15</t>
  </si>
  <si>
    <t>44.03.590</t>
  </si>
  <si>
    <t>Torneira de mesa para pia com bica móvel e arejador em latão fundido
cromado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</si>
  <si>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1 unidade (lavatório)</t>
    </r>
  </si>
  <si>
    <t>10.16</t>
  </si>
  <si>
    <t>47.01.030</t>
  </si>
  <si>
    <t>Registro de gaveta em latão fundido sem acabamento, DN= 1´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</si>
  <si>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>1 unidade (na entrada da caixa de água)</t>
    </r>
  </si>
  <si>
    <t>10.17</t>
  </si>
  <si>
    <t>47.02.030</t>
  </si>
  <si>
    <t>Registro de gaveta em latão fundido cromado com canopla, DN= 1´ ‐
linha especial</t>
  </si>
  <si>
    <r>
      <rPr>
        <sz val="14"/>
        <color rgb="FF000000"/>
        <rFont val="Arial"/>
        <charset val="1"/>
      </rPr>
      <t xml:space="preserve">&gt;&gt; Conforme projeto = </t>
    </r>
    <r>
      <rPr>
        <sz val="14"/>
        <color rgb="FF000000"/>
        <rFont val="Arial"/>
        <charset val="1"/>
      </rPr>
      <t xml:space="preserve">2 unidades (bacia sanitária e lavatório) </t>
    </r>
  </si>
  <si>
    <t xml:space="preserve">SERVIÇOS FINAIS </t>
  </si>
  <si>
    <t>11.1</t>
  </si>
  <si>
    <t>55.01.020</t>
  </si>
  <si>
    <t>Limpeza final da obra</t>
  </si>
  <si>
    <r>
      <rPr>
        <sz val="14"/>
        <color rgb="FF000000"/>
        <rFont val="Arial"/>
        <charset val="1"/>
      </rPr>
      <t xml:space="preserve">&gt;&gt; Área de intervenção = </t>
    </r>
    <r>
      <rPr>
        <sz val="14"/>
        <color rgb="FF000000"/>
        <rFont val="Arial"/>
        <charset val="1"/>
      </rPr>
      <t>270,00m²</t>
    </r>
  </si>
  <si>
    <t>SEM BDI</t>
  </si>
  <si>
    <t>COM BDI</t>
  </si>
  <si>
    <t>TOTAL</t>
  </si>
  <si>
    <t>CRONOGRAMA FÍSICO-FINANCEIRO</t>
  </si>
  <si>
    <t>PRAZO DA OBRA: 120 DIAS</t>
  </si>
  <si>
    <t>ITEM</t>
  </si>
  <si>
    <t>DESCRIMINAÇÃO</t>
  </si>
  <si>
    <t>ETAPA</t>
  </si>
  <si>
    <t>30 DIAS</t>
  </si>
  <si>
    <t>60 DIAS</t>
  </si>
  <si>
    <t>90 DIAS</t>
  </si>
  <si>
    <t>120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</si>
  <si>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</si>
  <si>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</si>
  <si>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</si>
  <si>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</si>
  <si>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</si>
  <si>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</si>
  <si>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</si>
  <si>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t>OBS.: 1 - OS PRAZOS DAS ETAPAS SERÃO CONSIDERADOS A PARTIR DA DATA DA ASSINATURA DA ORDEM DE SERVIÇO INICIAL EMITIDA  PELA PREFEITURA.</t>
  </si>
  <si>
    <t>PLANILHA DE COMPOSIÇÃO - ADMINISTRAÇÃO LOCAL</t>
  </si>
  <si>
    <t>CÓD.</t>
  </si>
  <si>
    <t>EQUIPE TÉCNICA</t>
  </si>
  <si>
    <t>UND.</t>
  </si>
  <si>
    <t>QUANT.</t>
  </si>
  <si>
    <t>SALÁRIO/HORA</t>
  </si>
  <si>
    <t>CUSTO TOTAL</t>
  </si>
  <si>
    <t>ENGENHEIRO CIVIL DE OBRA PLENO COM ENCARGOS COMPLEMENTARES</t>
  </si>
  <si>
    <t>H</t>
  </si>
  <si>
    <t>ENCARREGADO GERAL COM ENCARGOS COMPLEMENTARES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</si>
</sst>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(&quot;R$&quot;* #,##0.00_);_(&quot;R$&quot;* \(#,##0.00\);_(&quot;R$&quot;* \-??_);_(@_)"/>
    <numFmt numFmtId="181" formatCode="_(* #,##0.00_);_(* \(#,##0.00\);_(* \-??_);_(@_)"/>
    <numFmt numFmtId="182" formatCode="[$R$-416]\ #,##0.00;[Red]\-[$R$-416]\ #,##0.00"/>
    <numFmt numFmtId="183" formatCode="&quot;R$ &quot;#,##0.00"/>
  </numFmts>
  <fonts count="58">
    <font>
      <sz val="11"/>
      <color rgb="FF000000"/>
      <name val="Calibri"/>
      <charset val="1"/>
    </font>
    <font>
      <sz val="13"/>
      <color indexed="8"/>
      <name val="Arial"/>
      <charset val="0"/>
    </font>
    <font>
      <b/>
      <sz val="13"/>
      <name val="Arial"/>
      <charset val="0"/>
    </font>
    <font>
      <sz val="13"/>
      <name val="Arial"/>
      <charset val="0"/>
    </font>
    <font>
      <sz val="12"/>
      <color rgb="FF000000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sz val="12"/>
      <color rgb="FF000000"/>
      <name val="Calibri"/>
      <charset val="1"/>
    </font>
    <font>
      <sz val="14"/>
      <color rgb="FF000000"/>
      <name val="Arial"/>
      <charset val="1"/>
    </font>
    <font>
      <b/>
      <sz val="14"/>
      <color rgb="FF000000"/>
      <name val="Arial"/>
      <charset val="1"/>
    </font>
    <font>
      <b/>
      <sz val="13"/>
      <color indexed="8"/>
      <name val="Arial"/>
      <charset val="0"/>
    </font>
    <font>
      <sz val="14"/>
      <name val="Arial"/>
      <charset val="1"/>
    </font>
    <font>
      <b/>
      <sz val="14"/>
      <color rgb="FFFF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9900"/>
      <name val="Calibri"/>
      <charset val="1"/>
    </font>
    <font>
      <sz val="10"/>
      <name val="MS Sans Serif"/>
      <charset val="1"/>
    </font>
    <font>
      <b/>
      <sz val="11"/>
      <color rgb="FFFFFFFF"/>
      <name val="Calibri"/>
      <charset val="1"/>
    </font>
    <font>
      <sz val="11"/>
      <color rgb="FFFFFFFF"/>
      <name val="Calibri"/>
      <charset val="1"/>
    </font>
    <font>
      <b/>
      <sz val="15"/>
      <color rgb="FF003366"/>
      <name val="Calibri"/>
      <charset val="1"/>
    </font>
    <font>
      <sz val="11"/>
      <color rgb="FF333399"/>
      <name val="Calibri"/>
      <charset val="1"/>
    </font>
    <font>
      <sz val="11"/>
      <color rgb="FF800080"/>
      <name val="Calibri"/>
      <charset val="1"/>
    </font>
    <font>
      <sz val="11"/>
      <color rgb="FF008000"/>
      <name val="Calibri"/>
      <charset val="1"/>
    </font>
    <font>
      <sz val="11"/>
      <color rgb="FFFF9900"/>
      <name val="Calibri"/>
      <charset val="1"/>
    </font>
    <font>
      <sz val="10"/>
      <name val="Arial"/>
      <charset val="1"/>
    </font>
    <font>
      <i/>
      <sz val="11"/>
      <color rgb="FF808080"/>
      <name val="Calibri"/>
      <charset val="1"/>
    </font>
    <font>
      <b/>
      <sz val="13"/>
      <color rgb="FF003366"/>
      <name val="Calibri"/>
      <charset val="1"/>
    </font>
    <font>
      <b/>
      <sz val="11"/>
      <color rgb="FF003366"/>
      <name val="Calibri"/>
      <charset val="1"/>
    </font>
    <font>
      <sz val="11"/>
      <color rgb="FF993300"/>
      <name val="Calibri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b/>
      <sz val="11"/>
      <color rgb="FF333333"/>
      <name val="Calibri"/>
      <charset val="1"/>
    </font>
    <font>
      <sz val="11"/>
      <color rgb="FFFF0000"/>
      <name val="Calibri"/>
      <charset val="1"/>
    </font>
    <font>
      <b/>
      <sz val="18"/>
      <color rgb="FF003366"/>
      <name val="Cambria"/>
      <charset val="1"/>
    </font>
    <font>
      <b/>
      <sz val="11"/>
      <color rgb="FF000000"/>
      <name val="Calibri"/>
      <charset val="1"/>
    </font>
    <font>
      <sz val="14"/>
      <color rgb="FF000000"/>
      <name val="Symbol"/>
      <charset val="2"/>
    </font>
    <font>
      <sz val="12.6"/>
      <color rgb="FF000000"/>
      <name val="Arial"/>
      <charset val="1"/>
    </font>
    <font>
      <sz val="11.2"/>
      <color rgb="FF000000"/>
      <name val="Arial"/>
      <charset val="1"/>
    </font>
  </fonts>
  <fills count="62">
    <fill>
      <patternFill patternType="none"/>
    </fill>
    <fill>
      <patternFill patternType="gray125"/>
    </fill>
    <fill>
      <patternFill patternType="solid">
        <fgColor theme="0" tint="-0.05"/>
        <bgColor indexed="23"/>
      </patternFill>
    </fill>
    <fill>
      <patternFill patternType="solid">
        <fgColor theme="0" tint="-0.05"/>
        <bgColor indexed="24"/>
      </patternFill>
    </fill>
    <fill>
      <patternFill patternType="solid">
        <fgColor rgb="FFD9D9D9"/>
        <bgColor rgb="FFC6D9F1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theme="0" tint="-0.149998474074526"/>
        <bgColor indexed="55"/>
      </patternFill>
    </fill>
    <fill>
      <patternFill patternType="solid">
        <fgColor rgb="FFBFBFBF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9CCFF"/>
        <bgColor rgb="FF8EB4E3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CCFF"/>
        <bgColor rgb="FFC6D9F1"/>
      </patternFill>
    </fill>
    <fill>
      <patternFill patternType="solid">
        <fgColor rgb="FF969696"/>
        <bgColor rgb="FFA6A6A6"/>
      </patternFill>
    </fill>
    <fill>
      <patternFill patternType="solid">
        <fgColor rgb="FFCCFFFF"/>
        <bgColor rgb="FFCCFFCC"/>
      </patternFill>
    </fill>
    <fill>
      <patternFill patternType="solid">
        <fgColor rgb="FF0066CC"/>
        <bgColor rgb="FF008080"/>
      </patternFill>
    </fill>
    <fill>
      <patternFill patternType="solid">
        <fgColor rgb="FFCC99FF"/>
        <bgColor rgb="FFFF99CC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D9D9D9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39">
    <xf numFmtId="0" fontId="0" fillId="0" borderId="0"/>
    <xf numFmtId="176" fontId="14" fillId="0" borderId="0" applyBorder="0" applyAlignment="0" applyProtection="0"/>
    <xf numFmtId="177" fontId="14" fillId="0" borderId="0" applyBorder="0" applyAlignment="0" applyProtection="0"/>
    <xf numFmtId="9" fontId="0" fillId="0" borderId="0" applyBorder="0" applyProtection="0"/>
    <xf numFmtId="178" fontId="14" fillId="0" borderId="0" applyBorder="0" applyAlignment="0" applyProtection="0"/>
    <xf numFmtId="179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40" borderId="0" applyBorder="0" applyProtection="0"/>
    <xf numFmtId="0" fontId="0" fillId="41" borderId="0" applyBorder="0" applyProtection="0"/>
    <xf numFmtId="0" fontId="35" fillId="42" borderId="29" applyProtection="0"/>
    <xf numFmtId="0" fontId="36" fillId="0" borderId="0"/>
    <xf numFmtId="0" fontId="0" fillId="43" borderId="0" applyBorder="0" applyProtection="0"/>
    <xf numFmtId="0" fontId="37" fillId="44" borderId="30" applyProtection="0"/>
    <xf numFmtId="0" fontId="0" fillId="45" borderId="0" applyBorder="0" applyProtection="0"/>
    <xf numFmtId="0" fontId="0" fillId="43" borderId="0" applyBorder="0" applyProtection="0"/>
    <xf numFmtId="0" fontId="38" fillId="46" borderId="0" applyBorder="0" applyProtection="0"/>
    <xf numFmtId="0" fontId="0" fillId="45" borderId="0" applyBorder="0" applyProtection="0"/>
    <xf numFmtId="0" fontId="0" fillId="40" borderId="0" applyBorder="0" applyProtection="0"/>
    <xf numFmtId="0" fontId="0" fillId="47" borderId="0" applyBorder="0" applyProtection="0"/>
    <xf numFmtId="0" fontId="39" fillId="0" borderId="31" applyProtection="0"/>
    <xf numFmtId="0" fontId="0" fillId="48" borderId="0" applyBorder="0" applyProtection="0"/>
    <xf numFmtId="0" fontId="0" fillId="49" borderId="0" applyBorder="0" applyProtection="0"/>
    <xf numFmtId="0" fontId="0" fillId="47" borderId="0" applyBorder="0" applyProtection="0"/>
    <xf numFmtId="0" fontId="0" fillId="49" borderId="0" applyBorder="0" applyProtection="0"/>
    <xf numFmtId="0" fontId="0" fillId="48" borderId="0" applyBorder="0" applyProtection="0"/>
    <xf numFmtId="0" fontId="0" fillId="41" borderId="0" applyBorder="0" applyProtection="0"/>
    <xf numFmtId="0" fontId="0" fillId="50" borderId="0" applyBorder="0" applyProtection="0"/>
    <xf numFmtId="0" fontId="0" fillId="51" borderId="0" applyBorder="0" applyProtection="0"/>
    <xf numFmtId="0" fontId="0" fillId="47" borderId="0" applyBorder="0" applyProtection="0"/>
    <xf numFmtId="0" fontId="0" fillId="52" borderId="0" applyBorder="0" applyProtection="0"/>
    <xf numFmtId="0" fontId="0" fillId="40" borderId="0" applyBorder="0" applyProtection="0"/>
    <xf numFmtId="0" fontId="0" fillId="50" borderId="0" applyBorder="0" applyProtection="0"/>
    <xf numFmtId="0" fontId="0" fillId="51" borderId="0" applyBorder="0" applyProtection="0"/>
    <xf numFmtId="0" fontId="0" fillId="47" borderId="0" applyBorder="0" applyProtection="0"/>
    <xf numFmtId="0" fontId="0" fillId="40" borderId="0" applyBorder="0" applyProtection="0"/>
    <xf numFmtId="0" fontId="40" fillId="49" borderId="29" applyProtection="0"/>
    <xf numFmtId="0" fontId="0" fillId="52" borderId="0" applyBorder="0" applyProtection="0"/>
    <xf numFmtId="0" fontId="38" fillId="46" borderId="0" applyBorder="0" applyProtection="0"/>
    <xf numFmtId="0" fontId="38" fillId="50" borderId="0" applyBorder="0" applyProtection="0"/>
    <xf numFmtId="0" fontId="38" fillId="51" borderId="0" applyBorder="0" applyProtection="0"/>
    <xf numFmtId="0" fontId="38" fillId="53" borderId="0" applyBorder="0" applyProtection="0"/>
    <xf numFmtId="0" fontId="38" fillId="54" borderId="0" applyBorder="0" applyProtection="0"/>
    <xf numFmtId="0" fontId="38" fillId="55" borderId="0" applyBorder="0" applyProtection="0"/>
    <xf numFmtId="0" fontId="38" fillId="56" borderId="0" applyBorder="0" applyProtection="0"/>
    <xf numFmtId="0" fontId="38" fillId="50" borderId="0" applyBorder="0" applyProtection="0"/>
    <xf numFmtId="0" fontId="38" fillId="51" borderId="0" applyBorder="0" applyProtection="0"/>
    <xf numFmtId="0" fontId="38" fillId="53" borderId="0" applyBorder="0" applyProtection="0"/>
    <xf numFmtId="0" fontId="38" fillId="54" borderId="0" applyBorder="0" applyProtection="0"/>
    <xf numFmtId="0" fontId="38" fillId="56" borderId="0" applyBorder="0" applyProtection="0"/>
    <xf numFmtId="0" fontId="38" fillId="57" borderId="0" applyBorder="0" applyProtection="0"/>
    <xf numFmtId="0" fontId="38" fillId="55" borderId="0" applyBorder="0" applyProtection="0"/>
    <xf numFmtId="0" fontId="38" fillId="58" borderId="0" applyBorder="0" applyProtection="0"/>
    <xf numFmtId="0" fontId="38" fillId="53" borderId="0" applyBorder="0" applyProtection="0"/>
    <xf numFmtId="0" fontId="38" fillId="54" borderId="0" applyBorder="0" applyProtection="0"/>
    <xf numFmtId="0" fontId="38" fillId="59" borderId="0" applyBorder="0" applyProtection="0"/>
    <xf numFmtId="0" fontId="41" fillId="48" borderId="0" applyBorder="0" applyProtection="0"/>
    <xf numFmtId="0" fontId="42" fillId="41" borderId="0" applyBorder="0" applyProtection="0"/>
    <xf numFmtId="0" fontId="35" fillId="42" borderId="29" applyProtection="0"/>
    <xf numFmtId="0" fontId="37" fillId="44" borderId="30" applyProtection="0"/>
    <xf numFmtId="0" fontId="43" fillId="0" borderId="32" applyProtection="0"/>
    <xf numFmtId="0" fontId="44" fillId="0" borderId="0"/>
    <xf numFmtId="0" fontId="40" fillId="49" borderId="29" applyProtection="0"/>
    <xf numFmtId="0" fontId="45" fillId="0" borderId="0" applyBorder="0" applyProtection="0"/>
    <xf numFmtId="0" fontId="42" fillId="41" borderId="0" applyBorder="0" applyProtection="0"/>
    <xf numFmtId="0" fontId="46" fillId="0" borderId="33" applyProtection="0"/>
    <xf numFmtId="0" fontId="47" fillId="0" borderId="34" applyProtection="0"/>
    <xf numFmtId="0" fontId="47" fillId="0" borderId="0" applyBorder="0" applyProtection="0"/>
    <xf numFmtId="0" fontId="41" fillId="48" borderId="0" applyBorder="0" applyProtection="0"/>
    <xf numFmtId="0" fontId="43" fillId="0" borderId="32" applyProtection="0"/>
    <xf numFmtId="180" fontId="0" fillId="0" borderId="0" applyBorder="0" applyProtection="0"/>
    <xf numFmtId="0" fontId="48" fillId="60" borderId="0" applyBorder="0" applyProtection="0"/>
    <xf numFmtId="0" fontId="48" fillId="60" borderId="0" applyBorder="0" applyProtection="0"/>
    <xf numFmtId="0" fontId="49" fillId="0" borderId="0"/>
    <xf numFmtId="0" fontId="50" fillId="0" borderId="0"/>
    <xf numFmtId="0" fontId="44" fillId="0" borderId="0"/>
    <xf numFmtId="0" fontId="0" fillId="61" borderId="35" applyProtection="0"/>
    <xf numFmtId="0" fontId="0" fillId="61" borderId="35" applyProtection="0"/>
    <xf numFmtId="0" fontId="51" fillId="42" borderId="36" applyProtection="0"/>
    <xf numFmtId="9" fontId="0" fillId="0" borderId="0" applyBorder="0" applyProtection="0"/>
    <xf numFmtId="0" fontId="51" fillId="42" borderId="36" applyProtection="0"/>
    <xf numFmtId="0" fontId="0" fillId="0" borderId="0"/>
    <xf numFmtId="0" fontId="52" fillId="0" borderId="0" applyBorder="0" applyProtection="0"/>
    <xf numFmtId="0" fontId="45" fillId="0" borderId="0" applyBorder="0" applyProtection="0"/>
    <xf numFmtId="0" fontId="53" fillId="0" borderId="0" applyBorder="0" applyProtection="0"/>
    <xf numFmtId="0" fontId="54" fillId="0" borderId="37" applyProtection="0"/>
    <xf numFmtId="0" fontId="39" fillId="0" borderId="31" applyProtection="0"/>
    <xf numFmtId="0" fontId="46" fillId="0" borderId="33" applyProtection="0"/>
    <xf numFmtId="0" fontId="47" fillId="0" borderId="34" applyProtection="0"/>
    <xf numFmtId="0" fontId="47" fillId="0" borderId="0" applyBorder="0" applyProtection="0"/>
    <xf numFmtId="0" fontId="53" fillId="0" borderId="0" applyBorder="0" applyProtection="0"/>
    <xf numFmtId="181" fontId="0" fillId="0" borderId="0" applyBorder="0" applyProtection="0"/>
    <xf numFmtId="0" fontId="52" fillId="0" borderId="0" applyBorder="0" applyProtection="0"/>
    <xf numFmtId="0" fontId="38" fillId="57" borderId="0" applyBorder="0" applyProtection="0"/>
    <xf numFmtId="0" fontId="38" fillId="58" borderId="0" applyBorder="0" applyProtection="0"/>
    <xf numFmtId="0" fontId="38" fillId="53" borderId="0" applyBorder="0" applyProtection="0"/>
    <xf numFmtId="0" fontId="38" fillId="54" borderId="0" applyBorder="0" applyProtection="0"/>
    <xf numFmtId="0" fontId="38" fillId="59" borderId="0" applyBorder="0" applyProtection="0"/>
  </cellStyleXfs>
  <cellXfs count="12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" xfId="122" applyFont="1" applyFill="1" applyBorder="1" applyAlignment="1">
      <alignment horizontal="center" vertical="center" wrapText="1"/>
    </xf>
    <xf numFmtId="0" fontId="2" fillId="3" borderId="1" xfId="122" applyFont="1" applyFill="1" applyBorder="1" applyAlignment="1">
      <alignment horizontal="center" vertical="center" wrapText="1"/>
    </xf>
    <xf numFmtId="0" fontId="2" fillId="3" borderId="2" xfId="122" applyFont="1" applyFill="1" applyBorder="1" applyAlignment="1">
      <alignment horizontal="center" vertical="center" wrapText="1"/>
    </xf>
    <xf numFmtId="0" fontId="2" fillId="3" borderId="3" xfId="122" applyFont="1" applyFill="1" applyBorder="1" applyAlignment="1">
      <alignment horizontal="center" vertical="center"/>
    </xf>
    <xf numFmtId="0" fontId="2" fillId="3" borderId="1" xfId="122" applyFont="1" applyFill="1" applyBorder="1" applyAlignment="1">
      <alignment horizontal="center" vertical="center"/>
    </xf>
    <xf numFmtId="0" fontId="3" fillId="0" borderId="1" xfId="122" applyFont="1" applyFill="1" applyBorder="1" applyAlignment="1">
      <alignment horizontal="center" vertical="center" wrapText="1"/>
    </xf>
    <xf numFmtId="0" fontId="3" fillId="0" borderId="1" xfId="122" applyFont="1" applyFill="1" applyBorder="1" applyAlignment="1">
      <alignment horizontal="left" vertical="center" wrapText="1"/>
    </xf>
    <xf numFmtId="182" fontId="3" fillId="0" borderId="1" xfId="122" applyNumberFormat="1" applyFont="1" applyFill="1" applyBorder="1" applyAlignment="1">
      <alignment horizontal="center" vertical="center" wrapText="1"/>
    </xf>
    <xf numFmtId="0" fontId="2" fillId="0" borderId="0" xfId="122" applyFont="1" applyFill="1" applyBorder="1" applyAlignment="1">
      <alignment vertical="center"/>
    </xf>
    <xf numFmtId="0" fontId="2" fillId="3" borderId="4" xfId="122" applyFont="1" applyFill="1" applyBorder="1" applyAlignment="1">
      <alignment horizontal="center" vertical="center"/>
    </xf>
    <xf numFmtId="182" fontId="2" fillId="3" borderId="4" xfId="122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 applyProtection="1"/>
    <xf numFmtId="0" fontId="5" fillId="4" borderId="5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183" fontId="6" fillId="0" borderId="11" xfId="0" applyNumberFormat="1" applyFont="1" applyBorder="1" applyAlignment="1" applyProtection="1">
      <alignment horizontal="center" vertical="center"/>
    </xf>
    <xf numFmtId="183" fontId="6" fillId="0" borderId="12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10" fontId="4" fillId="0" borderId="14" xfId="3" applyNumberFormat="1" applyFont="1" applyBorder="1" applyAlignment="1" applyProtection="1">
      <alignment horizontal="center" vertical="center"/>
    </xf>
    <xf numFmtId="10" fontId="4" fillId="0" borderId="15" xfId="3" applyNumberFormat="1" applyFont="1" applyBorder="1" applyAlignment="1" applyProtection="1">
      <alignment horizontal="center" vertical="center"/>
    </xf>
    <xf numFmtId="10" fontId="4" fillId="0" borderId="14" xfId="0" applyNumberFormat="1" applyFont="1" applyBorder="1" applyAlignment="1" applyProtection="1">
      <alignment horizontal="center" vertical="center"/>
    </xf>
    <xf numFmtId="10" fontId="4" fillId="0" borderId="15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 wrapText="1"/>
    </xf>
    <xf numFmtId="183" fontId="6" fillId="0" borderId="11" xfId="3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/>
    <xf numFmtId="10" fontId="4" fillId="0" borderId="14" xfId="3" applyNumberFormat="1" applyFont="1" applyBorder="1" applyAlignment="1" applyProtection="1">
      <alignment horizontal="center"/>
    </xf>
    <xf numFmtId="183" fontId="4" fillId="0" borderId="11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/>
    <xf numFmtId="0" fontId="4" fillId="0" borderId="15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183" fontId="6" fillId="4" borderId="9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83" fontId="6" fillId="0" borderId="0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183" fontId="6" fillId="4" borderId="11" xfId="0" applyNumberFormat="1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10" fontId="4" fillId="0" borderId="17" xfId="3" applyNumberFormat="1" applyFont="1" applyBorder="1" applyAlignment="1" applyProtection="1">
      <alignment horizontal="center" vertical="center"/>
    </xf>
    <xf numFmtId="183" fontId="6" fillId="4" borderId="17" xfId="0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0" fontId="4" fillId="0" borderId="0" xfId="3" applyNumberFormat="1" applyFont="1" applyBorder="1" applyAlignment="1" applyProtection="1">
      <alignment horizontal="center" vertical="center"/>
    </xf>
    <xf numFmtId="0" fontId="4" fillId="0" borderId="0" xfId="115" applyFont="1" applyBorder="1" applyAlignment="1" applyProtection="1">
      <alignment horizontal="left" vertical="center" wrapText="1"/>
    </xf>
    <xf numFmtId="0" fontId="6" fillId="0" borderId="0" xfId="115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6" borderId="17" xfId="0" applyFont="1" applyFill="1" applyBorder="1" applyAlignment="1" applyProtection="1">
      <alignment horizontal="center"/>
    </xf>
    <xf numFmtId="0" fontId="9" fillId="0" borderId="17" xfId="0" applyFont="1" applyBorder="1" applyAlignment="1" applyProtection="1">
      <alignment horizontal="left"/>
    </xf>
    <xf numFmtId="0" fontId="9" fillId="0" borderId="17" xfId="0" applyFont="1" applyBorder="1" applyAlignment="1" applyProtection="1">
      <alignment horizontal="left" vertical="center"/>
    </xf>
    <xf numFmtId="0" fontId="10" fillId="6" borderId="18" xfId="0" applyFont="1" applyFill="1" applyBorder="1" applyAlignment="1" applyProtection="1">
      <alignment horizontal="center" vertical="center" wrapText="1"/>
    </xf>
    <xf numFmtId="0" fontId="10" fillId="6" borderId="0" xfId="0" applyFont="1" applyFill="1" applyAlignment="1" applyProtection="1">
      <alignment horizontal="center" vertical="center" wrapText="1"/>
    </xf>
    <xf numFmtId="0" fontId="10" fillId="0" borderId="0" xfId="0" applyFont="1" applyBorder="1" applyAlignment="1" applyProtection="1">
      <alignment wrapText="1"/>
    </xf>
    <xf numFmtId="0" fontId="10" fillId="6" borderId="17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1" fillId="7" borderId="17" xfId="122" applyFont="1" applyFill="1" applyBorder="1" applyAlignment="1">
      <alignment vertical="center" wrapText="1"/>
    </xf>
    <xf numFmtId="0" fontId="10" fillId="4" borderId="17" xfId="0" applyFont="1" applyFill="1" applyBorder="1" applyAlignment="1" applyProtection="1">
      <alignment horizontal="left" vertical="center" wrapText="1"/>
    </xf>
    <xf numFmtId="0" fontId="10" fillId="4" borderId="17" xfId="0" applyFont="1" applyFill="1" applyBorder="1" applyAlignment="1" applyProtection="1">
      <alignment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 wrapText="1"/>
    </xf>
    <xf numFmtId="183" fontId="9" fillId="0" borderId="17" xfId="0" applyNumberFormat="1" applyFont="1" applyBorder="1" applyAlignment="1" applyProtection="1">
      <alignment horizontal="center" vertical="center" wrapText="1"/>
    </xf>
    <xf numFmtId="0" fontId="10" fillId="8" borderId="19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left" vertical="center" wrapText="1"/>
    </xf>
    <xf numFmtId="2" fontId="9" fillId="0" borderId="17" xfId="0" applyNumberFormat="1" applyFont="1" applyBorder="1" applyAlignment="1" applyProtection="1">
      <alignment horizontal="center" vertical="center" wrapText="1"/>
    </xf>
    <xf numFmtId="183" fontId="9" fillId="5" borderId="17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2" fontId="9" fillId="0" borderId="0" xfId="0" applyNumberFormat="1" applyFont="1" applyBorder="1" applyAlignment="1" applyProtection="1">
      <alignment horizontal="center" vertical="center" wrapText="1"/>
    </xf>
    <xf numFmtId="183" fontId="9" fillId="0" borderId="0" xfId="0" applyNumberFormat="1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4" fontId="9" fillId="0" borderId="17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0" fillId="8" borderId="20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left" vertical="top" wrapText="1"/>
    </xf>
    <xf numFmtId="0" fontId="9" fillId="5" borderId="17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top" wrapText="1"/>
    </xf>
    <xf numFmtId="183" fontId="10" fillId="4" borderId="17" xfId="0" applyNumberFormat="1" applyFont="1" applyFill="1" applyBorder="1" applyAlignment="1" applyProtection="1">
      <alignment vertical="center" wrapText="1"/>
    </xf>
    <xf numFmtId="183" fontId="10" fillId="8" borderId="19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/>
    </xf>
    <xf numFmtId="183" fontId="10" fillId="8" borderId="20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left" vertical="center" wrapText="1"/>
    </xf>
    <xf numFmtId="182" fontId="9" fillId="0" borderId="17" xfId="0" applyNumberFormat="1" applyFont="1" applyBorder="1" applyAlignment="1" applyProtection="1">
      <alignment horizontal="center" vertical="center" wrapText="1"/>
    </xf>
    <xf numFmtId="0" fontId="10" fillId="8" borderId="17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183" fontId="10" fillId="8" borderId="1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/>
    <xf numFmtId="183" fontId="10" fillId="0" borderId="0" xfId="0" applyNumberFormat="1" applyFont="1" applyBorder="1" applyAlignment="1" applyProtection="1">
      <alignment horizontal="center" vertical="center" wrapText="1"/>
    </xf>
    <xf numFmtId="183" fontId="10" fillId="6" borderId="17" xfId="0" applyNumberFormat="1" applyFont="1" applyFill="1" applyBorder="1" applyAlignment="1" applyProtection="1">
      <alignment horizontal="center" vertical="center" wrapText="1"/>
    </xf>
    <xf numFmtId="183" fontId="9" fillId="0" borderId="0" xfId="0" applyNumberFormat="1" applyFont="1" applyAlignment="1" applyProtection="1">
      <alignment horizontal="center" vertical="center" wrapText="1"/>
    </xf>
  </cellXfs>
  <cellStyles count="13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40% - Accent1" xfId="49"/>
    <cellStyle name="20% - Accent3" xfId="50"/>
    <cellStyle name="Cálculo 2" xfId="51"/>
    <cellStyle name="Normal 3 2" xfId="52"/>
    <cellStyle name="20% - Accent1" xfId="53"/>
    <cellStyle name="Célula de Verificação 2" xfId="54"/>
    <cellStyle name="20% - Accent5" xfId="55"/>
    <cellStyle name="20% - Ênfase1 2" xfId="56"/>
    <cellStyle name="60% - Ênfase1 2" xfId="57"/>
    <cellStyle name="20% - Ênfase5 2" xfId="58"/>
    <cellStyle name="40% - Accent5" xfId="59"/>
    <cellStyle name="20% - Ênfase4 2" xfId="60"/>
    <cellStyle name="Heading 1 3" xfId="61"/>
    <cellStyle name="20% - Accent2" xfId="62"/>
    <cellStyle name="20% - Ênfase6 2" xfId="63"/>
    <cellStyle name="20% - Accent4" xfId="64"/>
    <cellStyle name="20% - Accent6" xfId="65"/>
    <cellStyle name="20% - Ênfase2 2" xfId="66"/>
    <cellStyle name="20% - Ênfase3 2" xfId="67"/>
    <cellStyle name="40% - Accent2" xfId="68"/>
    <cellStyle name="40% - Accent3" xfId="69"/>
    <cellStyle name="40% - Accent4" xfId="70"/>
    <cellStyle name="40% - Accent6" xfId="71"/>
    <cellStyle name="40% - Ênfase1 2" xfId="72"/>
    <cellStyle name="40% - Ênfase2 2" xfId="73"/>
    <cellStyle name="40% - Ênfase3 2" xfId="74"/>
    <cellStyle name="40% - Ênfase4 2" xfId="75"/>
    <cellStyle name="40% - Ênfase5 2" xfId="76"/>
    <cellStyle name="Input" xfId="77"/>
    <cellStyle name="40% - Ênfase6 2" xfId="78"/>
    <cellStyle name="60% - Accent1" xfId="79"/>
    <cellStyle name="60% - Accent2" xfId="80"/>
    <cellStyle name="60% - Accent3" xfId="81"/>
    <cellStyle name="60% - Accent4" xfId="82"/>
    <cellStyle name="60% - Accent5" xfId="83"/>
    <cellStyle name="Ênfase2 2" xfId="84"/>
    <cellStyle name="60% - Accent6" xfId="85"/>
    <cellStyle name="60% - Ênfase2 2" xfId="86"/>
    <cellStyle name="60% - Ênfase3 2" xfId="87"/>
    <cellStyle name="60% - Ênfase4 2" xfId="88"/>
    <cellStyle name="60% - Ênfase5 2" xfId="89"/>
    <cellStyle name="60% - Ênfase6 2" xfId="90"/>
    <cellStyle name="Accent1" xfId="91"/>
    <cellStyle name="Accent2" xfId="92"/>
    <cellStyle name="Accent3" xfId="93"/>
    <cellStyle name="Accent4" xfId="94"/>
    <cellStyle name="Accent5" xfId="95"/>
    <cellStyle name="Accent6" xfId="96"/>
    <cellStyle name="Bad 1" xfId="97"/>
    <cellStyle name="Bom 2" xfId="98"/>
    <cellStyle name="Calculation" xfId="99"/>
    <cellStyle name="Check Cell" xfId="100"/>
    <cellStyle name="Célula Vinculada 2" xfId="101"/>
    <cellStyle name="Normal 2" xfId="102"/>
    <cellStyle name="Entrada 2" xfId="103"/>
    <cellStyle name="Explanatory Text" xfId="104"/>
    <cellStyle name="Good 2" xfId="105"/>
    <cellStyle name="Heading 2 4" xfId="106"/>
    <cellStyle name="Heading 3" xfId="107"/>
    <cellStyle name="Heading 4" xfId="108"/>
    <cellStyle name="Incorreto 2" xfId="109"/>
    <cellStyle name="Linked Cell" xfId="110"/>
    <cellStyle name="Moeda 2" xfId="111"/>
    <cellStyle name="Neutra 2" xfId="112"/>
    <cellStyle name="Neutral 5" xfId="113"/>
    <cellStyle name="Normal 2 2" xfId="114"/>
    <cellStyle name="Normal 27" xfId="115"/>
    <cellStyle name="Normal 3" xfId="116"/>
    <cellStyle name="Nota 2" xfId="117"/>
    <cellStyle name="Note 6" xfId="118"/>
    <cellStyle name="Output" xfId="119"/>
    <cellStyle name="Porcentagem 2" xfId="120"/>
    <cellStyle name="Saída 2" xfId="121"/>
    <cellStyle name="Separador de milhares 142" xfId="122"/>
    <cellStyle name="Texto de Aviso 2" xfId="123"/>
    <cellStyle name="Texto Explicativo 2" xfId="124"/>
    <cellStyle name="Title" xfId="125"/>
    <cellStyle name="Total 2" xfId="126"/>
    <cellStyle name="Título 1 2" xfId="127"/>
    <cellStyle name="Título 2 2" xfId="128"/>
    <cellStyle name="Título 3 2" xfId="129"/>
    <cellStyle name="Título 4 2" xfId="130"/>
    <cellStyle name="Título 5" xfId="131"/>
    <cellStyle name="Vírgula 2" xfId="132"/>
    <cellStyle name="Warning Text" xfId="133"/>
    <cellStyle name="Ênfase1 2" xfId="134"/>
    <cellStyle name="Ênfase3 2" xfId="135"/>
    <cellStyle name="Ênfase4 2" xfId="136"/>
    <cellStyle name="Ênfase5 2" xfId="137"/>
    <cellStyle name="Ênfase6 2" xfId="13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EB4E3"/>
      <rgbColor rgb="00A1467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6D9F1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BFBFBF"/>
      <rgbColor rgb="00FFCC00"/>
      <rgbColor rgb="00FF9900"/>
      <rgbColor rgb="00FF6600"/>
      <rgbColor rgb="00A6A6A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3957320</xdr:colOff>
      <xdr:row>1</xdr:row>
      <xdr:rowOff>5080</xdr:rowOff>
    </xdr:from>
    <xdr:to>
      <xdr:col>10</xdr:col>
      <xdr:colOff>424815</xdr:colOff>
      <xdr:row>2</xdr:row>
      <xdr:rowOff>393065</xdr:rowOff>
    </xdr:to>
    <xdr:pic>
      <xdr:nvPicPr>
        <xdr:cNvPr id="2" name="Imagem 5"/>
        <xdr:cNvPicPr/>
      </xdr:nvPicPr>
      <xdr:blipFill>
        <a:blip r:embed="rId1"/>
        <a:stretch>
          <a:fillRect/>
        </a:stretch>
      </xdr:blipFill>
      <xdr:spPr>
        <a:xfrm>
          <a:off x="6624320" y="233680"/>
          <a:ext cx="12631420" cy="9975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556260</xdr:colOff>
      <xdr:row>1</xdr:row>
      <xdr:rowOff>121920</xdr:rowOff>
    </xdr:from>
    <xdr:to>
      <xdr:col>5</xdr:col>
      <xdr:colOff>1073150</xdr:colOff>
      <xdr:row>1</xdr:row>
      <xdr:rowOff>899160</xdr:rowOff>
    </xdr:to>
    <xdr:pic>
      <xdr:nvPicPr>
        <xdr:cNvPr id="3" name="Imagem 1"/>
        <xdr:cNvPicPr/>
      </xdr:nvPicPr>
      <xdr:blipFill>
        <a:blip r:embed="rId1"/>
        <a:stretch>
          <a:fillRect/>
        </a:stretch>
      </xdr:blipFill>
      <xdr:spPr>
        <a:xfrm>
          <a:off x="1137920" y="312420"/>
          <a:ext cx="9594215" cy="777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960755</xdr:colOff>
      <xdr:row>0</xdr:row>
      <xdr:rowOff>127000</xdr:rowOff>
    </xdr:from>
    <xdr:to>
      <xdr:col>6</xdr:col>
      <xdr:colOff>243840</xdr:colOff>
      <xdr:row>1</xdr:row>
      <xdr:rowOff>589915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755" y="127000"/>
          <a:ext cx="7410450" cy="672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showGridLines="0" zoomScale="55" zoomScaleNormal="55" topLeftCell="G135" workbookViewId="0">
      <selection activeCell="G174" sqref="$A174:$XFD1048576"/>
    </sheetView>
  </sheetViews>
  <sheetFormatPr defaultColWidth="9.15238095238095" defaultRowHeight="15.75"/>
  <cols>
    <col min="1" max="1" width="8.85714285714286" style="63" customWidth="1"/>
    <col min="2" max="3" width="15.5714285714286" style="63" customWidth="1"/>
    <col min="4" max="4" width="107.428571428571" style="64" customWidth="1"/>
    <col min="5" max="5" width="12.5714285714286" style="63" customWidth="1"/>
    <col min="6" max="6" width="17.2857142857143" style="63" customWidth="1"/>
    <col min="7" max="7" width="26.1428571428571" style="63" customWidth="1"/>
    <col min="8" max="8" width="30.4285714285714" style="63" customWidth="1"/>
    <col min="9" max="9" width="24.7142857142857" style="63" customWidth="1"/>
    <col min="10" max="10" width="23.8571428571429" style="63" customWidth="1"/>
    <col min="11" max="11" width="117.857142857143" style="63" customWidth="1"/>
  </cols>
  <sheetData>
    <row r="1" ht="18" spans="1:11">
      <c r="A1" s="65"/>
      <c r="B1" s="65"/>
      <c r="C1" s="65"/>
      <c r="D1" s="66"/>
      <c r="E1" s="65"/>
      <c r="F1" s="65"/>
      <c r="G1" s="65"/>
      <c r="H1" s="65"/>
      <c r="I1" s="65"/>
      <c r="J1" s="65"/>
      <c r="K1" s="65"/>
    </row>
    <row r="2" ht="48" customHeight="1" spans="1:11">
      <c r="A2" s="65"/>
      <c r="B2" s="65"/>
      <c r="C2" s="65"/>
      <c r="D2" s="67"/>
      <c r="E2" s="67"/>
      <c r="F2" s="67"/>
      <c r="G2" s="67"/>
      <c r="H2" s="67"/>
      <c r="I2" s="67"/>
      <c r="J2" s="67"/>
      <c r="K2" s="65"/>
    </row>
    <row r="3" ht="53.25" customHeight="1" spans="1:11">
      <c r="A3" s="65"/>
      <c r="B3" s="65"/>
      <c r="C3" s="65"/>
      <c r="D3" s="68"/>
      <c r="E3" s="67"/>
      <c r="F3" s="67"/>
      <c r="G3" s="67"/>
      <c r="H3" s="67"/>
      <c r="I3" s="67"/>
      <c r="J3" s="67"/>
      <c r="K3" s="65"/>
    </row>
    <row r="4" ht="21" customHeight="1" spans="1:11">
      <c r="A4" s="69" t="s">
        <v>0</v>
      </c>
      <c r="B4" s="70"/>
      <c r="C4" s="70"/>
      <c r="D4" s="70"/>
      <c r="E4" s="70"/>
      <c r="F4" s="70"/>
      <c r="G4" s="70"/>
      <c r="H4" s="71" t="s">
        <v>1</v>
      </c>
      <c r="I4" s="71"/>
      <c r="J4" s="71"/>
      <c r="K4" s="62"/>
    </row>
    <row r="5" ht="18" spans="1:11">
      <c r="A5" s="70"/>
      <c r="B5" s="70"/>
      <c r="C5" s="70"/>
      <c r="D5" s="70"/>
      <c r="E5" s="70"/>
      <c r="F5" s="70"/>
      <c r="G5" s="70"/>
      <c r="H5" s="72" t="s">
        <v>2</v>
      </c>
      <c r="I5" s="72"/>
      <c r="J5" s="72"/>
      <c r="K5" s="62"/>
    </row>
    <row r="6" ht="21" customHeight="1" spans="1:11">
      <c r="A6" s="70" t="s">
        <v>3</v>
      </c>
      <c r="B6" s="70"/>
      <c r="C6" s="70"/>
      <c r="D6" s="70"/>
      <c r="E6" s="70"/>
      <c r="F6" s="70"/>
      <c r="G6" s="70"/>
      <c r="H6" s="73" t="s">
        <v>4</v>
      </c>
      <c r="I6" s="73"/>
      <c r="J6" s="73"/>
      <c r="K6" s="62"/>
    </row>
    <row r="7" ht="18" spans="1:11">
      <c r="A7" s="70"/>
      <c r="B7" s="70"/>
      <c r="C7" s="70"/>
      <c r="D7" s="70"/>
      <c r="E7" s="70"/>
      <c r="F7" s="70"/>
      <c r="G7" s="70"/>
      <c r="H7" s="73" t="s">
        <v>5</v>
      </c>
      <c r="I7" s="73"/>
      <c r="J7" s="73"/>
      <c r="K7" s="62"/>
    </row>
    <row r="8" ht="18" spans="1:11">
      <c r="A8" s="70" t="s">
        <v>6</v>
      </c>
      <c r="B8" s="70"/>
      <c r="C8" s="70"/>
      <c r="D8" s="70"/>
      <c r="E8" s="70"/>
      <c r="F8" s="70"/>
      <c r="G8" s="70"/>
      <c r="H8" s="73" t="s">
        <v>7</v>
      </c>
      <c r="I8" s="73"/>
      <c r="J8" s="73"/>
      <c r="K8" s="62"/>
    </row>
    <row r="9" ht="16.5" customHeight="1" spans="1:11">
      <c r="A9" s="70" t="s">
        <v>8</v>
      </c>
      <c r="B9" s="70"/>
      <c r="C9" s="70"/>
      <c r="D9" s="70"/>
      <c r="E9" s="70"/>
      <c r="F9" s="70"/>
      <c r="G9" s="70"/>
      <c r="H9" s="70"/>
      <c r="I9" s="70"/>
      <c r="J9" s="70"/>
      <c r="K9" s="101"/>
    </row>
    <row r="10" ht="18" spans="1:11">
      <c r="A10" s="65"/>
      <c r="B10" s="65"/>
      <c r="C10" s="65"/>
      <c r="D10" s="66"/>
      <c r="E10" s="66"/>
      <c r="F10" s="66"/>
      <c r="G10" s="66"/>
      <c r="H10" s="66"/>
      <c r="I10" s="66"/>
      <c r="J10" s="66"/>
      <c r="K10" s="65"/>
    </row>
    <row r="11" ht="41.1" customHeight="1" spans="1:11">
      <c r="A11" s="74" t="s">
        <v>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customHeight="1" spans="1:1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ht="41.1" customHeight="1" spans="1:11">
      <c r="A13" s="77" t="s">
        <v>10</v>
      </c>
      <c r="B13" s="77" t="s">
        <v>11</v>
      </c>
      <c r="C13" s="77" t="s">
        <v>12</v>
      </c>
      <c r="D13" s="77" t="s">
        <v>13</v>
      </c>
      <c r="E13" s="77" t="s">
        <v>14</v>
      </c>
      <c r="F13" s="77" t="s">
        <v>15</v>
      </c>
      <c r="G13" s="77" t="s">
        <v>16</v>
      </c>
      <c r="H13" s="77" t="s">
        <v>17</v>
      </c>
      <c r="I13" s="77" t="s">
        <v>18</v>
      </c>
      <c r="J13" s="77" t="s">
        <v>19</v>
      </c>
      <c r="K13" s="77" t="s">
        <v>20</v>
      </c>
    </row>
    <row r="14" ht="41.1" customHeight="1" spans="1:11">
      <c r="A14" s="78">
        <v>1</v>
      </c>
      <c r="B14" s="79"/>
      <c r="C14" s="79"/>
      <c r="D14" s="80" t="s">
        <v>21</v>
      </c>
      <c r="E14" s="81"/>
      <c r="F14" s="81"/>
      <c r="G14" s="81"/>
      <c r="H14" s="81"/>
      <c r="I14" s="81"/>
      <c r="J14" s="102"/>
      <c r="K14" s="77"/>
    </row>
    <row r="15" ht="18" spans="1:11">
      <c r="A15" s="82" t="s">
        <v>22</v>
      </c>
      <c r="B15" s="83">
        <v>1</v>
      </c>
      <c r="C15" s="83" t="s">
        <v>23</v>
      </c>
      <c r="D15" s="83" t="s">
        <v>24</v>
      </c>
      <c r="E15" s="83" t="s">
        <v>25</v>
      </c>
      <c r="F15" s="83">
        <v>1</v>
      </c>
      <c r="G15" s="84">
        <f>'ADM LOCAL'!G10</f>
        <v>12232.32</v>
      </c>
      <c r="H15" s="84">
        <f>G15</f>
        <v>12232.32</v>
      </c>
      <c r="I15" s="84">
        <f>H15</f>
        <v>12232.32</v>
      </c>
      <c r="J15" s="84">
        <f>I15</f>
        <v>12232.32</v>
      </c>
      <c r="K15" s="73" t="s">
        <v>26</v>
      </c>
    </row>
    <row r="16" ht="18" spans="1:11">
      <c r="A16" s="82"/>
      <c r="B16" s="83"/>
      <c r="C16" s="83"/>
      <c r="D16" s="83"/>
      <c r="E16" s="83"/>
      <c r="F16" s="83"/>
      <c r="G16" s="84"/>
      <c r="H16" s="85" t="s">
        <v>27</v>
      </c>
      <c r="I16" s="103">
        <f>SUM(I15)</f>
        <v>12232.32</v>
      </c>
      <c r="J16" s="103">
        <f>SUM(J15)</f>
        <v>12232.32</v>
      </c>
      <c r="K16" s="73"/>
    </row>
    <row r="17" ht="24.95" customHeight="1" spans="1:11">
      <c r="A17" s="78">
        <v>2</v>
      </c>
      <c r="B17" s="86"/>
      <c r="C17" s="86"/>
      <c r="D17" s="80" t="s">
        <v>28</v>
      </c>
      <c r="E17" s="81"/>
      <c r="F17" s="81"/>
      <c r="G17" s="81"/>
      <c r="H17" s="81"/>
      <c r="I17" s="81"/>
      <c r="J17" s="102"/>
      <c r="K17" s="81"/>
    </row>
    <row r="18" ht="31.5" customHeight="1" spans="1:11">
      <c r="A18" s="82" t="s">
        <v>29</v>
      </c>
      <c r="B18" s="82" t="s">
        <v>30</v>
      </c>
      <c r="C18" s="82" t="s">
        <v>31</v>
      </c>
      <c r="D18" s="87" t="s">
        <v>32</v>
      </c>
      <c r="E18" s="82" t="s">
        <v>33</v>
      </c>
      <c r="F18" s="88">
        <v>2.88</v>
      </c>
      <c r="G18" s="89">
        <v>172.6</v>
      </c>
      <c r="H18" s="84">
        <f t="shared" ref="H18:H29" si="0">G18*1.25</f>
        <v>215.75</v>
      </c>
      <c r="I18" s="84">
        <f t="shared" ref="I18:I29" si="1">F18*G18</f>
        <v>497.088</v>
      </c>
      <c r="J18" s="84">
        <f t="shared" ref="J18:J29" si="2">F18*H18</f>
        <v>621.36</v>
      </c>
      <c r="K18" s="73" t="s">
        <v>34</v>
      </c>
    </row>
    <row r="19" ht="30" customHeight="1" spans="1:11">
      <c r="A19" s="82" t="s">
        <v>35</v>
      </c>
      <c r="B19" s="82" t="s">
        <v>30</v>
      </c>
      <c r="C19" s="82" t="s">
        <v>36</v>
      </c>
      <c r="D19" s="87" t="s">
        <v>37</v>
      </c>
      <c r="E19" s="90" t="s">
        <v>38</v>
      </c>
      <c r="F19" s="88">
        <v>4</v>
      </c>
      <c r="G19" s="89">
        <v>811.2</v>
      </c>
      <c r="H19" s="84">
        <f t="shared" si="0"/>
        <v>1014</v>
      </c>
      <c r="I19" s="84">
        <f t="shared" si="1"/>
        <v>3244.8</v>
      </c>
      <c r="J19" s="84">
        <f t="shared" si="2"/>
        <v>4056</v>
      </c>
      <c r="K19" s="73" t="s">
        <v>39</v>
      </c>
    </row>
    <row r="20" ht="42" customHeight="1" spans="1:11">
      <c r="A20" s="82" t="s">
        <v>40</v>
      </c>
      <c r="B20" s="82" t="s">
        <v>30</v>
      </c>
      <c r="C20" s="82" t="s">
        <v>41</v>
      </c>
      <c r="D20" s="87" t="s">
        <v>42</v>
      </c>
      <c r="E20" s="82" t="s">
        <v>43</v>
      </c>
      <c r="F20" s="88">
        <v>16</v>
      </c>
      <c r="G20" s="89">
        <v>28.26</v>
      </c>
      <c r="H20" s="84">
        <f t="shared" si="0"/>
        <v>35.325</v>
      </c>
      <c r="I20" s="84">
        <f t="shared" si="1"/>
        <v>452.16</v>
      </c>
      <c r="J20" s="84">
        <f t="shared" si="2"/>
        <v>565.2</v>
      </c>
      <c r="K20" s="73" t="s">
        <v>44</v>
      </c>
    </row>
    <row r="21" ht="42" customHeight="1" spans="1:11">
      <c r="A21" s="82" t="s">
        <v>45</v>
      </c>
      <c r="B21" s="82" t="s">
        <v>30</v>
      </c>
      <c r="C21" s="82" t="s">
        <v>46</v>
      </c>
      <c r="D21" s="87" t="s">
        <v>47</v>
      </c>
      <c r="E21" s="82" t="s">
        <v>48</v>
      </c>
      <c r="F21" s="88">
        <v>4</v>
      </c>
      <c r="G21" s="89">
        <v>10.77</v>
      </c>
      <c r="H21" s="84">
        <f t="shared" si="0"/>
        <v>13.4625</v>
      </c>
      <c r="I21" s="84">
        <f t="shared" si="1"/>
        <v>43.08</v>
      </c>
      <c r="J21" s="84">
        <f t="shared" si="2"/>
        <v>53.85</v>
      </c>
      <c r="K21" s="73" t="s">
        <v>49</v>
      </c>
    </row>
    <row r="22" ht="59.25" customHeight="1" spans="1:11">
      <c r="A22" s="82" t="s">
        <v>50</v>
      </c>
      <c r="B22" s="82" t="s">
        <v>30</v>
      </c>
      <c r="C22" s="82" t="s">
        <v>51</v>
      </c>
      <c r="D22" s="87" t="s">
        <v>52</v>
      </c>
      <c r="E22" s="82" t="s">
        <v>33</v>
      </c>
      <c r="F22" s="88">
        <v>270</v>
      </c>
      <c r="G22" s="89">
        <v>4.13</v>
      </c>
      <c r="H22" s="84">
        <f t="shared" si="0"/>
        <v>5.1625</v>
      </c>
      <c r="I22" s="84">
        <f t="shared" si="1"/>
        <v>1115.1</v>
      </c>
      <c r="J22" s="84">
        <f t="shared" si="2"/>
        <v>1393.875</v>
      </c>
      <c r="K22" s="104" t="s">
        <v>53</v>
      </c>
    </row>
    <row r="23" ht="38.25" customHeight="1" spans="1:11">
      <c r="A23" s="82" t="s">
        <v>54</v>
      </c>
      <c r="B23" s="82" t="s">
        <v>55</v>
      </c>
      <c r="C23" s="82">
        <v>100575</v>
      </c>
      <c r="D23" s="87" t="s">
        <v>56</v>
      </c>
      <c r="E23" s="82" t="s">
        <v>33</v>
      </c>
      <c r="F23" s="88">
        <v>270</v>
      </c>
      <c r="G23" s="89">
        <v>0.13</v>
      </c>
      <c r="H23" s="84">
        <f t="shared" si="0"/>
        <v>0.1625</v>
      </c>
      <c r="I23" s="84">
        <f t="shared" si="1"/>
        <v>35.1</v>
      </c>
      <c r="J23" s="84">
        <f t="shared" si="2"/>
        <v>43.875</v>
      </c>
      <c r="K23" s="104" t="s">
        <v>57</v>
      </c>
    </row>
    <row r="24" ht="32.25" customHeight="1" spans="1:11">
      <c r="A24" s="82" t="s">
        <v>58</v>
      </c>
      <c r="B24" s="82" t="s">
        <v>30</v>
      </c>
      <c r="C24" s="82" t="s">
        <v>59</v>
      </c>
      <c r="D24" s="87" t="s">
        <v>60</v>
      </c>
      <c r="E24" s="82" t="s">
        <v>33</v>
      </c>
      <c r="F24" s="88">
        <v>309</v>
      </c>
      <c r="G24" s="89">
        <v>16.05</v>
      </c>
      <c r="H24" s="84">
        <f t="shared" si="0"/>
        <v>20.0625</v>
      </c>
      <c r="I24" s="84">
        <f t="shared" si="1"/>
        <v>4959.45</v>
      </c>
      <c r="J24" s="84">
        <f t="shared" si="2"/>
        <v>6199.3125</v>
      </c>
      <c r="K24" s="104" t="s">
        <v>61</v>
      </c>
    </row>
    <row r="25" ht="40.5" customHeight="1" spans="1:11">
      <c r="A25" s="82" t="s">
        <v>62</v>
      </c>
      <c r="B25" s="82" t="s">
        <v>30</v>
      </c>
      <c r="C25" s="82" t="s">
        <v>63</v>
      </c>
      <c r="D25" s="87" t="s">
        <v>64</v>
      </c>
      <c r="E25" s="82" t="s">
        <v>65</v>
      </c>
      <c r="F25" s="88">
        <v>1</v>
      </c>
      <c r="G25" s="89">
        <v>1249.33</v>
      </c>
      <c r="H25" s="84">
        <f t="shared" si="0"/>
        <v>1561.6625</v>
      </c>
      <c r="I25" s="84">
        <f t="shared" si="1"/>
        <v>1249.33</v>
      </c>
      <c r="J25" s="84">
        <f t="shared" si="2"/>
        <v>1561.6625</v>
      </c>
      <c r="K25" s="104" t="s">
        <v>66</v>
      </c>
    </row>
    <row r="26" ht="32.25" customHeight="1" spans="1:11">
      <c r="A26" s="82" t="s">
        <v>67</v>
      </c>
      <c r="B26" s="82" t="s">
        <v>30</v>
      </c>
      <c r="C26" s="82" t="s">
        <v>68</v>
      </c>
      <c r="D26" s="87" t="s">
        <v>69</v>
      </c>
      <c r="E26" s="82" t="s">
        <v>48</v>
      </c>
      <c r="F26" s="88">
        <v>40</v>
      </c>
      <c r="G26" s="89">
        <v>94.11</v>
      </c>
      <c r="H26" s="84">
        <f t="shared" si="0"/>
        <v>117.6375</v>
      </c>
      <c r="I26" s="84">
        <f t="shared" si="1"/>
        <v>3764.4</v>
      </c>
      <c r="J26" s="84">
        <f t="shared" si="2"/>
        <v>4705.5</v>
      </c>
      <c r="K26" s="104" t="s">
        <v>70</v>
      </c>
    </row>
    <row r="27" ht="32.25" customHeight="1" spans="1:11">
      <c r="A27" s="82" t="s">
        <v>71</v>
      </c>
      <c r="B27" s="82" t="s">
        <v>30</v>
      </c>
      <c r="C27" s="82" t="s">
        <v>72</v>
      </c>
      <c r="D27" s="87" t="s">
        <v>73</v>
      </c>
      <c r="E27" s="82" t="s">
        <v>74</v>
      </c>
      <c r="F27" s="88">
        <v>1</v>
      </c>
      <c r="G27" s="89">
        <v>2836.01</v>
      </c>
      <c r="H27" s="84">
        <f t="shared" si="0"/>
        <v>3545.0125</v>
      </c>
      <c r="I27" s="84">
        <f t="shared" si="1"/>
        <v>2836.01</v>
      </c>
      <c r="J27" s="84">
        <f t="shared" si="2"/>
        <v>3545.0125</v>
      </c>
      <c r="K27" s="104" t="s">
        <v>75</v>
      </c>
    </row>
    <row r="28" ht="32.25" customHeight="1" spans="1:11">
      <c r="A28" s="82" t="s">
        <v>76</v>
      </c>
      <c r="B28" s="82" t="s">
        <v>30</v>
      </c>
      <c r="C28" s="82" t="s">
        <v>77</v>
      </c>
      <c r="D28" s="87" t="s">
        <v>78</v>
      </c>
      <c r="E28" s="82" t="s">
        <v>74</v>
      </c>
      <c r="F28" s="88">
        <v>1</v>
      </c>
      <c r="G28" s="89">
        <v>2079.88</v>
      </c>
      <c r="H28" s="84">
        <f t="shared" si="0"/>
        <v>2599.85</v>
      </c>
      <c r="I28" s="84">
        <f t="shared" si="1"/>
        <v>2079.88</v>
      </c>
      <c r="J28" s="84">
        <f t="shared" si="2"/>
        <v>2599.85</v>
      </c>
      <c r="K28" s="104" t="s">
        <v>79</v>
      </c>
    </row>
    <row r="29" ht="32.25" customHeight="1" spans="1:11">
      <c r="A29" s="82" t="s">
        <v>80</v>
      </c>
      <c r="B29" s="82" t="s">
        <v>30</v>
      </c>
      <c r="C29" s="82" t="s">
        <v>77</v>
      </c>
      <c r="D29" s="87" t="s">
        <v>81</v>
      </c>
      <c r="E29" s="82" t="s">
        <v>74</v>
      </c>
      <c r="F29" s="88">
        <v>1</v>
      </c>
      <c r="G29" s="89">
        <v>2079.88</v>
      </c>
      <c r="H29" s="84">
        <f t="shared" si="0"/>
        <v>2599.85</v>
      </c>
      <c r="I29" s="84">
        <f t="shared" si="1"/>
        <v>2079.88</v>
      </c>
      <c r="J29" s="84">
        <f t="shared" si="2"/>
        <v>2599.85</v>
      </c>
      <c r="K29" s="104" t="s">
        <v>82</v>
      </c>
    </row>
    <row r="30" s="62" customFormat="1" ht="24.95" customHeight="1" spans="1:11">
      <c r="A30" s="91"/>
      <c r="B30" s="91"/>
      <c r="C30" s="91"/>
      <c r="D30" s="92"/>
      <c r="E30" s="91"/>
      <c r="F30" s="93"/>
      <c r="G30" s="94"/>
      <c r="H30" s="85" t="s">
        <v>27</v>
      </c>
      <c r="I30" s="103">
        <f>SUM(I18:I29)</f>
        <v>22356.278</v>
      </c>
      <c r="J30" s="103">
        <f>SUM(J18:J29)</f>
        <v>27945.3475</v>
      </c>
      <c r="K30" s="69"/>
    </row>
    <row r="31" ht="24.95" customHeight="1" spans="1:11">
      <c r="A31" s="78">
        <v>3</v>
      </c>
      <c r="B31" s="86"/>
      <c r="C31" s="78"/>
      <c r="D31" s="81" t="s">
        <v>83</v>
      </c>
      <c r="E31" s="81"/>
      <c r="F31" s="81"/>
      <c r="G31" s="81"/>
      <c r="H31" s="81"/>
      <c r="I31" s="81"/>
      <c r="J31" s="81"/>
      <c r="K31" s="80"/>
    </row>
    <row r="32" ht="68.25" customHeight="1" spans="1:11">
      <c r="A32" s="82" t="s">
        <v>84</v>
      </c>
      <c r="B32" s="82" t="s">
        <v>30</v>
      </c>
      <c r="C32" s="95" t="s">
        <v>85</v>
      </c>
      <c r="D32" s="87" t="s">
        <v>86</v>
      </c>
      <c r="E32" s="82" t="s">
        <v>87</v>
      </c>
      <c r="F32" s="88">
        <v>13.09</v>
      </c>
      <c r="G32" s="89">
        <v>44.1</v>
      </c>
      <c r="H32" s="84">
        <f t="shared" ref="H32:H42" si="3">G32*1.25</f>
        <v>55.125</v>
      </c>
      <c r="I32" s="84">
        <f t="shared" ref="I32:I42" si="4">F32*G32</f>
        <v>577.269</v>
      </c>
      <c r="J32" s="84">
        <f t="shared" ref="J32:J42" si="5">F32*H32</f>
        <v>721.58625</v>
      </c>
      <c r="K32" s="104" t="s">
        <v>88</v>
      </c>
    </row>
    <row r="33" ht="43.5" customHeight="1" spans="1:11">
      <c r="A33" s="82" t="s">
        <v>89</v>
      </c>
      <c r="B33" s="82" t="s">
        <v>30</v>
      </c>
      <c r="C33" s="95" t="s">
        <v>90</v>
      </c>
      <c r="D33" s="87" t="s">
        <v>91</v>
      </c>
      <c r="E33" s="82" t="s">
        <v>65</v>
      </c>
      <c r="F33" s="88">
        <v>1</v>
      </c>
      <c r="G33" s="89">
        <v>2238.6</v>
      </c>
      <c r="H33" s="84">
        <f t="shared" si="3"/>
        <v>2798.25</v>
      </c>
      <c r="I33" s="84">
        <f t="shared" si="4"/>
        <v>2238.6</v>
      </c>
      <c r="J33" s="84">
        <f t="shared" si="5"/>
        <v>2798.25</v>
      </c>
      <c r="K33" s="104" t="s">
        <v>66</v>
      </c>
    </row>
    <row r="34" ht="39" customHeight="1" spans="1:11">
      <c r="A34" s="82" t="s">
        <v>92</v>
      </c>
      <c r="B34" s="82" t="s">
        <v>30</v>
      </c>
      <c r="C34" s="95" t="s">
        <v>93</v>
      </c>
      <c r="D34" s="87" t="s">
        <v>94</v>
      </c>
      <c r="E34" s="82" t="s">
        <v>48</v>
      </c>
      <c r="F34" s="88">
        <v>238</v>
      </c>
      <c r="G34" s="89">
        <v>51.94</v>
      </c>
      <c r="H34" s="84">
        <f t="shared" si="3"/>
        <v>64.925</v>
      </c>
      <c r="I34" s="84">
        <f t="shared" si="4"/>
        <v>12361.72</v>
      </c>
      <c r="J34" s="84">
        <f t="shared" si="5"/>
        <v>15452.15</v>
      </c>
      <c r="K34" s="104" t="s">
        <v>95</v>
      </c>
    </row>
    <row r="35" ht="39.75" customHeight="1" spans="1:11">
      <c r="A35" s="82" t="s">
        <v>96</v>
      </c>
      <c r="B35" s="82" t="s">
        <v>30</v>
      </c>
      <c r="C35" s="95" t="s">
        <v>97</v>
      </c>
      <c r="D35" s="87" t="s">
        <v>98</v>
      </c>
      <c r="E35" s="82" t="s">
        <v>48</v>
      </c>
      <c r="F35" s="88">
        <v>19.5</v>
      </c>
      <c r="G35" s="89">
        <v>59.39</v>
      </c>
      <c r="H35" s="84">
        <f t="shared" si="3"/>
        <v>74.2375</v>
      </c>
      <c r="I35" s="84">
        <f t="shared" si="4"/>
        <v>1158.105</v>
      </c>
      <c r="J35" s="84">
        <f t="shared" si="5"/>
        <v>1447.63125</v>
      </c>
      <c r="K35" s="104" t="s">
        <v>99</v>
      </c>
    </row>
    <row r="36" ht="65.25" customHeight="1" spans="1:11">
      <c r="A36" s="82" t="s">
        <v>100</v>
      </c>
      <c r="B36" s="82" t="s">
        <v>55</v>
      </c>
      <c r="C36" s="95">
        <v>101616</v>
      </c>
      <c r="D36" s="87" t="s">
        <v>101</v>
      </c>
      <c r="E36" s="82" t="s">
        <v>33</v>
      </c>
      <c r="F36" s="88">
        <v>28.59</v>
      </c>
      <c r="G36" s="89">
        <v>6.88</v>
      </c>
      <c r="H36" s="84">
        <f t="shared" si="3"/>
        <v>8.6</v>
      </c>
      <c r="I36" s="84">
        <f t="shared" si="4"/>
        <v>196.6992</v>
      </c>
      <c r="J36" s="84">
        <f t="shared" si="5"/>
        <v>245.874</v>
      </c>
      <c r="K36" s="104" t="s">
        <v>102</v>
      </c>
    </row>
    <row r="37" ht="62.25" customHeight="1" spans="1:11">
      <c r="A37" s="82" t="s">
        <v>103</v>
      </c>
      <c r="B37" s="82" t="s">
        <v>30</v>
      </c>
      <c r="C37" s="95" t="s">
        <v>104</v>
      </c>
      <c r="D37" s="87" t="s">
        <v>105</v>
      </c>
      <c r="E37" s="82" t="s">
        <v>33</v>
      </c>
      <c r="F37" s="88">
        <v>28.13</v>
      </c>
      <c r="G37" s="89">
        <v>92.89</v>
      </c>
      <c r="H37" s="84">
        <f t="shared" si="3"/>
        <v>116.1125</v>
      </c>
      <c r="I37" s="84">
        <f t="shared" si="4"/>
        <v>2612.9957</v>
      </c>
      <c r="J37" s="84">
        <f t="shared" si="5"/>
        <v>3266.244625</v>
      </c>
      <c r="K37" s="104" t="s">
        <v>106</v>
      </c>
    </row>
    <row r="38" ht="61.5" customHeight="1" spans="1:11">
      <c r="A38" s="82" t="s">
        <v>107</v>
      </c>
      <c r="B38" s="82" t="s">
        <v>30</v>
      </c>
      <c r="C38" s="95" t="s">
        <v>108</v>
      </c>
      <c r="D38" s="87" t="s">
        <v>109</v>
      </c>
      <c r="E38" s="82" t="s">
        <v>87</v>
      </c>
      <c r="F38" s="88">
        <v>0.86</v>
      </c>
      <c r="G38" s="89">
        <v>183.8</v>
      </c>
      <c r="H38" s="84">
        <f t="shared" si="3"/>
        <v>229.75</v>
      </c>
      <c r="I38" s="84">
        <f t="shared" si="4"/>
        <v>158.068</v>
      </c>
      <c r="J38" s="84">
        <f t="shared" si="5"/>
        <v>197.585</v>
      </c>
      <c r="K38" s="104" t="s">
        <v>110</v>
      </c>
    </row>
    <row r="39" ht="225" customHeight="1" spans="1:11">
      <c r="A39" s="82" t="s">
        <v>111</v>
      </c>
      <c r="B39" s="82" t="s">
        <v>30</v>
      </c>
      <c r="C39" s="95" t="s">
        <v>112</v>
      </c>
      <c r="D39" s="87" t="s">
        <v>113</v>
      </c>
      <c r="E39" s="82" t="s">
        <v>114</v>
      </c>
      <c r="F39" s="88">
        <v>1674.55</v>
      </c>
      <c r="G39" s="89">
        <v>11.1</v>
      </c>
      <c r="H39" s="84">
        <f t="shared" si="3"/>
        <v>13.875</v>
      </c>
      <c r="I39" s="84">
        <f t="shared" si="4"/>
        <v>18587.505</v>
      </c>
      <c r="J39" s="84">
        <f t="shared" si="5"/>
        <v>23234.38125</v>
      </c>
      <c r="K39" s="105" t="s">
        <v>115</v>
      </c>
    </row>
    <row r="40" ht="57.75" customHeight="1" spans="1:11">
      <c r="A40" s="82" t="s">
        <v>116</v>
      </c>
      <c r="B40" s="82" t="s">
        <v>30</v>
      </c>
      <c r="C40" s="95" t="s">
        <v>117</v>
      </c>
      <c r="D40" s="87" t="s">
        <v>118</v>
      </c>
      <c r="E40" s="82" t="s">
        <v>87</v>
      </c>
      <c r="F40" s="96">
        <v>9.51</v>
      </c>
      <c r="G40" s="89">
        <v>443.9</v>
      </c>
      <c r="H40" s="84">
        <f t="shared" si="3"/>
        <v>554.875</v>
      </c>
      <c r="I40" s="84">
        <f t="shared" si="4"/>
        <v>4221.489</v>
      </c>
      <c r="J40" s="84">
        <f t="shared" si="5"/>
        <v>5276.86125</v>
      </c>
      <c r="K40" s="104" t="s">
        <v>119</v>
      </c>
    </row>
    <row r="41" ht="59.25" customHeight="1" spans="1:11">
      <c r="A41" s="82" t="s">
        <v>120</v>
      </c>
      <c r="B41" s="82" t="s">
        <v>30</v>
      </c>
      <c r="C41" s="95" t="s">
        <v>121</v>
      </c>
      <c r="D41" s="87" t="s">
        <v>122</v>
      </c>
      <c r="E41" s="82" t="s">
        <v>87</v>
      </c>
      <c r="F41" s="96">
        <v>9.51</v>
      </c>
      <c r="G41" s="89">
        <v>148.8</v>
      </c>
      <c r="H41" s="84">
        <f t="shared" si="3"/>
        <v>186</v>
      </c>
      <c r="I41" s="84">
        <f t="shared" si="4"/>
        <v>1415.088</v>
      </c>
      <c r="J41" s="84">
        <f t="shared" si="5"/>
        <v>1768.86</v>
      </c>
      <c r="K41" s="104" t="s">
        <v>119</v>
      </c>
    </row>
    <row r="42" ht="49.5" customHeight="1" spans="1:11">
      <c r="A42" s="82" t="s">
        <v>123</v>
      </c>
      <c r="B42" s="82" t="s">
        <v>30</v>
      </c>
      <c r="C42" s="95" t="s">
        <v>124</v>
      </c>
      <c r="D42" s="87" t="s">
        <v>125</v>
      </c>
      <c r="E42" s="82" t="s">
        <v>33</v>
      </c>
      <c r="F42" s="96">
        <v>76.84</v>
      </c>
      <c r="G42" s="89">
        <v>18.89</v>
      </c>
      <c r="H42" s="84">
        <f t="shared" si="3"/>
        <v>23.6125</v>
      </c>
      <c r="I42" s="84">
        <f t="shared" si="4"/>
        <v>1451.5076</v>
      </c>
      <c r="J42" s="84">
        <f t="shared" si="5"/>
        <v>1814.3845</v>
      </c>
      <c r="K42" s="104" t="s">
        <v>126</v>
      </c>
    </row>
    <row r="43" s="62" customFormat="1" ht="24.95" customHeight="1" spans="1:11">
      <c r="A43" s="91"/>
      <c r="B43" s="91"/>
      <c r="C43" s="97"/>
      <c r="D43" s="92"/>
      <c r="E43" s="91"/>
      <c r="F43" s="93"/>
      <c r="G43" s="94"/>
      <c r="H43" s="85" t="s">
        <v>27</v>
      </c>
      <c r="I43" s="103">
        <f>SUM(I32:I42)</f>
        <v>44979.0465</v>
      </c>
      <c r="J43" s="103">
        <f>SUM(J32:J42)</f>
        <v>56223.808125</v>
      </c>
      <c r="K43" s="106"/>
    </row>
    <row r="44" ht="24.95" customHeight="1" spans="1:11">
      <c r="A44" s="78">
        <v>4</v>
      </c>
      <c r="B44" s="86"/>
      <c r="C44" s="86"/>
      <c r="D44" s="81" t="s">
        <v>127</v>
      </c>
      <c r="E44" s="81"/>
      <c r="F44" s="81"/>
      <c r="G44" s="81"/>
      <c r="H44" s="81"/>
      <c r="I44" s="81"/>
      <c r="J44" s="81"/>
      <c r="K44" s="80"/>
    </row>
    <row r="45" ht="85.5" customHeight="1" spans="1:11">
      <c r="A45" s="82" t="s">
        <v>128</v>
      </c>
      <c r="B45" s="82" t="s">
        <v>30</v>
      </c>
      <c r="C45" s="95" t="s">
        <v>129</v>
      </c>
      <c r="D45" s="87" t="s">
        <v>130</v>
      </c>
      <c r="E45" s="82" t="s">
        <v>33</v>
      </c>
      <c r="F45" s="88">
        <v>32.06</v>
      </c>
      <c r="G45" s="89">
        <v>234.96</v>
      </c>
      <c r="H45" s="84">
        <f t="shared" ref="H45:H50" si="6">G45*1.25</f>
        <v>293.7</v>
      </c>
      <c r="I45" s="84">
        <f t="shared" ref="I45:I50" si="7">F45*G45</f>
        <v>7532.8176</v>
      </c>
      <c r="J45" s="84">
        <f t="shared" ref="J45:J50" si="8">F45*H45</f>
        <v>9416.022</v>
      </c>
      <c r="K45" s="105" t="s">
        <v>131</v>
      </c>
    </row>
    <row r="46" ht="332.25" customHeight="1" spans="1:11">
      <c r="A46" s="82" t="s">
        <v>132</v>
      </c>
      <c r="B46" s="82" t="s">
        <v>30</v>
      </c>
      <c r="C46" s="95" t="s">
        <v>112</v>
      </c>
      <c r="D46" s="87" t="s">
        <v>113</v>
      </c>
      <c r="E46" s="82" t="s">
        <v>114</v>
      </c>
      <c r="F46" s="88">
        <v>706.37</v>
      </c>
      <c r="G46" s="89">
        <v>11.1</v>
      </c>
      <c r="H46" s="84">
        <f t="shared" si="6"/>
        <v>13.875</v>
      </c>
      <c r="I46" s="84">
        <f t="shared" si="7"/>
        <v>7840.707</v>
      </c>
      <c r="J46" s="84">
        <f t="shared" si="8"/>
        <v>9800.88375</v>
      </c>
      <c r="K46" s="105" t="s">
        <v>133</v>
      </c>
    </row>
    <row r="47" ht="102.75" customHeight="1" spans="1:11">
      <c r="A47" s="82" t="s">
        <v>134</v>
      </c>
      <c r="B47" s="82" t="s">
        <v>30</v>
      </c>
      <c r="C47" s="95" t="s">
        <v>117</v>
      </c>
      <c r="D47" s="87" t="s">
        <v>118</v>
      </c>
      <c r="E47" s="82" t="s">
        <v>87</v>
      </c>
      <c r="F47" s="96">
        <v>6.94</v>
      </c>
      <c r="G47" s="89">
        <v>443.9</v>
      </c>
      <c r="H47" s="84">
        <f t="shared" si="6"/>
        <v>554.875</v>
      </c>
      <c r="I47" s="84">
        <f t="shared" si="7"/>
        <v>3080.666</v>
      </c>
      <c r="J47" s="84">
        <f t="shared" si="8"/>
        <v>3850.8325</v>
      </c>
      <c r="K47" s="105" t="s">
        <v>135</v>
      </c>
    </row>
    <row r="48" ht="97.5" customHeight="1" spans="1:11">
      <c r="A48" s="82" t="s">
        <v>136</v>
      </c>
      <c r="B48" s="82" t="s">
        <v>30</v>
      </c>
      <c r="C48" s="95" t="s">
        <v>137</v>
      </c>
      <c r="D48" s="87" t="s">
        <v>138</v>
      </c>
      <c r="E48" s="82" t="s">
        <v>87</v>
      </c>
      <c r="F48" s="96">
        <v>6.94</v>
      </c>
      <c r="G48" s="89">
        <v>102.78</v>
      </c>
      <c r="H48" s="84">
        <f t="shared" si="6"/>
        <v>128.475</v>
      </c>
      <c r="I48" s="84">
        <f t="shared" si="7"/>
        <v>713.2932</v>
      </c>
      <c r="J48" s="84">
        <f t="shared" si="8"/>
        <v>891.6165</v>
      </c>
      <c r="K48" s="105" t="s">
        <v>139</v>
      </c>
    </row>
    <row r="49" ht="44.25" customHeight="1" spans="1:11">
      <c r="A49" s="82" t="s">
        <v>140</v>
      </c>
      <c r="B49" s="82" t="s">
        <v>30</v>
      </c>
      <c r="C49" s="82" t="s">
        <v>141</v>
      </c>
      <c r="D49" s="87" t="s">
        <v>142</v>
      </c>
      <c r="E49" s="82" t="s">
        <v>33</v>
      </c>
      <c r="F49" s="88">
        <v>27</v>
      </c>
      <c r="G49" s="89">
        <v>161.7</v>
      </c>
      <c r="H49" s="84">
        <f t="shared" si="6"/>
        <v>202.125</v>
      </c>
      <c r="I49" s="84">
        <f t="shared" si="7"/>
        <v>4365.9</v>
      </c>
      <c r="J49" s="84">
        <f t="shared" si="8"/>
        <v>5457.375</v>
      </c>
      <c r="K49" s="104" t="s">
        <v>143</v>
      </c>
    </row>
    <row r="50" ht="45.75" customHeight="1" spans="1:11">
      <c r="A50" s="82" t="s">
        <v>144</v>
      </c>
      <c r="B50" s="82" t="s">
        <v>30</v>
      </c>
      <c r="C50" s="95" t="s">
        <v>145</v>
      </c>
      <c r="D50" s="87" t="s">
        <v>146</v>
      </c>
      <c r="E50" s="82" t="s">
        <v>114</v>
      </c>
      <c r="F50" s="96">
        <v>45</v>
      </c>
      <c r="G50" s="89">
        <v>12.87</v>
      </c>
      <c r="H50" s="84">
        <f t="shared" si="6"/>
        <v>16.0875</v>
      </c>
      <c r="I50" s="84">
        <f t="shared" si="7"/>
        <v>579.15</v>
      </c>
      <c r="J50" s="84">
        <f t="shared" si="8"/>
        <v>723.9375</v>
      </c>
      <c r="K50" s="104" t="s">
        <v>147</v>
      </c>
    </row>
    <row r="51" s="62" customFormat="1" ht="24.95" customHeight="1" spans="1:11">
      <c r="A51" s="91"/>
      <c r="B51" s="91"/>
      <c r="C51" s="91"/>
      <c r="D51" s="92"/>
      <c r="E51" s="91"/>
      <c r="F51" s="91"/>
      <c r="G51" s="91"/>
      <c r="H51" s="98" t="s">
        <v>27</v>
      </c>
      <c r="I51" s="107">
        <f>SUM(I45:I50)</f>
        <v>24112.5338</v>
      </c>
      <c r="J51" s="107">
        <f>SUM(J45:J50)</f>
        <v>30140.66725</v>
      </c>
      <c r="K51" s="106"/>
    </row>
    <row r="52" ht="24.95" customHeight="1" spans="1:11">
      <c r="A52" s="78">
        <v>5</v>
      </c>
      <c r="B52" s="86"/>
      <c r="C52" s="86"/>
      <c r="D52" s="81" t="s">
        <v>148</v>
      </c>
      <c r="E52" s="81"/>
      <c r="F52" s="81"/>
      <c r="G52" s="81"/>
      <c r="H52" s="81"/>
      <c r="I52" s="81"/>
      <c r="J52" s="81"/>
      <c r="K52" s="80"/>
    </row>
    <row r="53" ht="45" customHeight="1" spans="1:11">
      <c r="A53" s="82" t="s">
        <v>149</v>
      </c>
      <c r="B53" s="82" t="s">
        <v>30</v>
      </c>
      <c r="C53" s="82" t="s">
        <v>150</v>
      </c>
      <c r="D53" s="87" t="s">
        <v>151</v>
      </c>
      <c r="E53" s="82" t="s">
        <v>114</v>
      </c>
      <c r="F53" s="96">
        <v>2525.74</v>
      </c>
      <c r="G53" s="89">
        <v>21.44</v>
      </c>
      <c r="H53" s="84">
        <f t="shared" ref="H53:H58" si="9">G53*1.25</f>
        <v>26.8</v>
      </c>
      <c r="I53" s="84">
        <f t="shared" ref="I53:I58" si="10">F53*G53</f>
        <v>54151.8656</v>
      </c>
      <c r="J53" s="84">
        <f t="shared" ref="J53:J58" si="11">F53*H53</f>
        <v>67689.832</v>
      </c>
      <c r="K53" s="104" t="s">
        <v>152</v>
      </c>
    </row>
    <row r="54" ht="41.25" customHeight="1" spans="1:11">
      <c r="A54" s="82" t="s">
        <v>153</v>
      </c>
      <c r="B54" s="82" t="s">
        <v>30</v>
      </c>
      <c r="C54" s="82" t="s">
        <v>154</v>
      </c>
      <c r="D54" s="87" t="s">
        <v>155</v>
      </c>
      <c r="E54" s="82" t="s">
        <v>33</v>
      </c>
      <c r="F54" s="96">
        <v>55.2</v>
      </c>
      <c r="G54" s="89">
        <v>43.67</v>
      </c>
      <c r="H54" s="84">
        <f t="shared" si="9"/>
        <v>54.5875</v>
      </c>
      <c r="I54" s="84">
        <f t="shared" si="10"/>
        <v>2410.584</v>
      </c>
      <c r="J54" s="84">
        <f t="shared" si="11"/>
        <v>3013.23</v>
      </c>
      <c r="K54" s="104" t="s">
        <v>156</v>
      </c>
    </row>
    <row r="55" ht="39.75" customHeight="1" spans="1:11">
      <c r="A55" s="82" t="s">
        <v>157</v>
      </c>
      <c r="B55" s="82" t="s">
        <v>30</v>
      </c>
      <c r="C55" s="82" t="s">
        <v>158</v>
      </c>
      <c r="D55" s="87" t="s">
        <v>159</v>
      </c>
      <c r="E55" s="82" t="s">
        <v>33</v>
      </c>
      <c r="F55" s="88">
        <v>249.31</v>
      </c>
      <c r="G55" s="89">
        <v>127.4</v>
      </c>
      <c r="H55" s="84">
        <f t="shared" si="9"/>
        <v>159.25</v>
      </c>
      <c r="I55" s="84">
        <f t="shared" si="10"/>
        <v>31762.094</v>
      </c>
      <c r="J55" s="84">
        <f t="shared" si="11"/>
        <v>39702.6175</v>
      </c>
      <c r="K55" s="73" t="s">
        <v>160</v>
      </c>
    </row>
    <row r="56" ht="41.25" customHeight="1" spans="1:11">
      <c r="A56" s="82" t="s">
        <v>161</v>
      </c>
      <c r="B56" s="82" t="s">
        <v>30</v>
      </c>
      <c r="C56" s="95" t="s">
        <v>162</v>
      </c>
      <c r="D56" s="87" t="s">
        <v>163</v>
      </c>
      <c r="E56" s="82" t="s">
        <v>48</v>
      </c>
      <c r="F56" s="88">
        <v>21.2</v>
      </c>
      <c r="G56" s="89">
        <v>104.06</v>
      </c>
      <c r="H56" s="84">
        <f t="shared" si="9"/>
        <v>130.075</v>
      </c>
      <c r="I56" s="84">
        <f t="shared" si="10"/>
        <v>2206.072</v>
      </c>
      <c r="J56" s="84">
        <f t="shared" si="11"/>
        <v>2757.59</v>
      </c>
      <c r="K56" s="73" t="s">
        <v>164</v>
      </c>
    </row>
    <row r="57" ht="45" customHeight="1" spans="1:11">
      <c r="A57" s="82" t="s">
        <v>165</v>
      </c>
      <c r="B57" s="82" t="s">
        <v>30</v>
      </c>
      <c r="C57" s="82" t="s">
        <v>166</v>
      </c>
      <c r="D57" s="87" t="s">
        <v>167</v>
      </c>
      <c r="E57" s="82" t="s">
        <v>48</v>
      </c>
      <c r="F57" s="88">
        <v>42.4</v>
      </c>
      <c r="G57" s="89">
        <v>143.84</v>
      </c>
      <c r="H57" s="84">
        <f t="shared" si="9"/>
        <v>179.8</v>
      </c>
      <c r="I57" s="84">
        <f t="shared" si="10"/>
        <v>6098.816</v>
      </c>
      <c r="J57" s="84">
        <f t="shared" si="11"/>
        <v>7623.52</v>
      </c>
      <c r="K57" s="73" t="s">
        <v>168</v>
      </c>
    </row>
    <row r="58" ht="40.5" customHeight="1" spans="1:11">
      <c r="A58" s="82" t="s">
        <v>169</v>
      </c>
      <c r="B58" s="82" t="s">
        <v>55</v>
      </c>
      <c r="C58" s="82">
        <v>89578</v>
      </c>
      <c r="D58" s="99" t="s">
        <v>170</v>
      </c>
      <c r="E58" s="82" t="s">
        <v>48</v>
      </c>
      <c r="F58" s="88">
        <v>47</v>
      </c>
      <c r="G58" s="89">
        <v>36.09</v>
      </c>
      <c r="H58" s="84">
        <f t="shared" si="9"/>
        <v>45.1125</v>
      </c>
      <c r="I58" s="84">
        <f t="shared" si="10"/>
        <v>1696.23</v>
      </c>
      <c r="J58" s="84">
        <f t="shared" si="11"/>
        <v>2120.2875</v>
      </c>
      <c r="K58" s="73" t="s">
        <v>171</v>
      </c>
    </row>
    <row r="59" s="62" customFormat="1" ht="24.95" customHeight="1" spans="1:11">
      <c r="A59" s="91"/>
      <c r="B59" s="91"/>
      <c r="C59" s="91"/>
      <c r="D59" s="92"/>
      <c r="E59" s="91"/>
      <c r="F59" s="91"/>
      <c r="G59" s="91"/>
      <c r="H59" s="98" t="s">
        <v>27</v>
      </c>
      <c r="I59" s="107">
        <f>SUM(I53:I58)</f>
        <v>98325.6616</v>
      </c>
      <c r="J59" s="107">
        <f>SUM(J53:J58)</f>
        <v>122907.077</v>
      </c>
      <c r="K59" s="106"/>
    </row>
    <row r="60" ht="24.95" customHeight="1" spans="1:11">
      <c r="A60" s="78">
        <v>6</v>
      </c>
      <c r="B60" s="86"/>
      <c r="C60" s="86"/>
      <c r="D60" s="81" t="s">
        <v>172</v>
      </c>
      <c r="E60" s="81"/>
      <c r="F60" s="81"/>
      <c r="G60" s="81"/>
      <c r="H60" s="81"/>
      <c r="I60" s="81"/>
      <c r="J60" s="81"/>
      <c r="K60" s="80"/>
    </row>
    <row r="61" ht="34.5" customHeight="1" spans="1:11">
      <c r="A61" s="82" t="s">
        <v>173</v>
      </c>
      <c r="B61" s="82" t="s">
        <v>30</v>
      </c>
      <c r="C61" s="82" t="s">
        <v>174</v>
      </c>
      <c r="D61" s="100" t="s">
        <v>175</v>
      </c>
      <c r="E61" s="82" t="s">
        <v>33</v>
      </c>
      <c r="F61" s="82">
        <v>87.31</v>
      </c>
      <c r="G61" s="89">
        <v>89.92</v>
      </c>
      <c r="H61" s="84">
        <f t="shared" ref="H61:H82" si="12">G61*1.25</f>
        <v>112.4</v>
      </c>
      <c r="I61" s="84">
        <f t="shared" ref="I61:I82" si="13">F61*G61</f>
        <v>7850.9152</v>
      </c>
      <c r="J61" s="84">
        <f t="shared" ref="J61:J82" si="14">F61*H61</f>
        <v>9813.644</v>
      </c>
      <c r="K61" s="73" t="s">
        <v>176</v>
      </c>
    </row>
    <row r="62" ht="32.25" customHeight="1" spans="1:11">
      <c r="A62" s="82" t="s">
        <v>177</v>
      </c>
      <c r="B62" s="82" t="s">
        <v>30</v>
      </c>
      <c r="C62" s="82" t="s">
        <v>178</v>
      </c>
      <c r="D62" s="100" t="s">
        <v>179</v>
      </c>
      <c r="E62" s="82" t="s">
        <v>33</v>
      </c>
      <c r="F62" s="82">
        <v>212.37</v>
      </c>
      <c r="G62" s="89">
        <v>6.38</v>
      </c>
      <c r="H62" s="84">
        <f t="shared" si="12"/>
        <v>7.975</v>
      </c>
      <c r="I62" s="84">
        <f t="shared" si="13"/>
        <v>1354.9206</v>
      </c>
      <c r="J62" s="84">
        <f t="shared" si="14"/>
        <v>1693.65075</v>
      </c>
      <c r="K62" s="73" t="s">
        <v>180</v>
      </c>
    </row>
    <row r="63" ht="45" customHeight="1" spans="1:11">
      <c r="A63" s="82" t="s">
        <v>181</v>
      </c>
      <c r="B63" s="82" t="s">
        <v>30</v>
      </c>
      <c r="C63" s="95" t="s">
        <v>182</v>
      </c>
      <c r="D63" s="87" t="s">
        <v>183</v>
      </c>
      <c r="E63" s="82" t="s">
        <v>87</v>
      </c>
      <c r="F63" s="88">
        <v>0.55</v>
      </c>
      <c r="G63" s="89">
        <v>769.62</v>
      </c>
      <c r="H63" s="84">
        <f t="shared" si="12"/>
        <v>962.025</v>
      </c>
      <c r="I63" s="84">
        <f t="shared" si="13"/>
        <v>423.291</v>
      </c>
      <c r="J63" s="84">
        <f t="shared" si="14"/>
        <v>529.11375</v>
      </c>
      <c r="K63" s="104" t="s">
        <v>184</v>
      </c>
    </row>
    <row r="64" ht="51" customHeight="1" spans="1:11">
      <c r="A64" s="82" t="s">
        <v>185</v>
      </c>
      <c r="B64" s="82" t="s">
        <v>30</v>
      </c>
      <c r="C64" s="82" t="s">
        <v>186</v>
      </c>
      <c r="D64" s="100" t="s">
        <v>187</v>
      </c>
      <c r="E64" s="82" t="s">
        <v>33</v>
      </c>
      <c r="F64" s="88">
        <v>158</v>
      </c>
      <c r="G64" s="89">
        <v>11.7</v>
      </c>
      <c r="H64" s="84">
        <f t="shared" si="12"/>
        <v>14.625</v>
      </c>
      <c r="I64" s="84">
        <f t="shared" si="13"/>
        <v>1848.6</v>
      </c>
      <c r="J64" s="84">
        <f t="shared" si="14"/>
        <v>2310.75</v>
      </c>
      <c r="K64" s="104" t="s">
        <v>188</v>
      </c>
    </row>
    <row r="65" ht="39" customHeight="1" spans="1:11">
      <c r="A65" s="82" t="s">
        <v>189</v>
      </c>
      <c r="B65" s="82" t="s">
        <v>30</v>
      </c>
      <c r="C65" s="95" t="s">
        <v>108</v>
      </c>
      <c r="D65" s="87" t="s">
        <v>190</v>
      </c>
      <c r="E65" s="82" t="s">
        <v>87</v>
      </c>
      <c r="F65" s="88">
        <v>7.04</v>
      </c>
      <c r="G65" s="89">
        <v>183.8</v>
      </c>
      <c r="H65" s="84">
        <f t="shared" si="12"/>
        <v>229.75</v>
      </c>
      <c r="I65" s="84">
        <f t="shared" si="13"/>
        <v>1293.952</v>
      </c>
      <c r="J65" s="84">
        <f t="shared" si="14"/>
        <v>1617.44</v>
      </c>
      <c r="K65" s="104" t="s">
        <v>191</v>
      </c>
    </row>
    <row r="66" ht="39" customHeight="1" spans="1:11">
      <c r="A66" s="82" t="s">
        <v>192</v>
      </c>
      <c r="B66" s="82" t="s">
        <v>30</v>
      </c>
      <c r="C66" s="95" t="s">
        <v>193</v>
      </c>
      <c r="D66" s="87" t="s">
        <v>194</v>
      </c>
      <c r="E66" s="82" t="s">
        <v>33</v>
      </c>
      <c r="F66" s="88">
        <v>172.47</v>
      </c>
      <c r="G66" s="89">
        <v>3.81</v>
      </c>
      <c r="H66" s="84">
        <f t="shared" si="12"/>
        <v>4.7625</v>
      </c>
      <c r="I66" s="84">
        <f t="shared" si="13"/>
        <v>657.1107</v>
      </c>
      <c r="J66" s="84">
        <f t="shared" si="14"/>
        <v>821.388375</v>
      </c>
      <c r="K66" s="104" t="s">
        <v>195</v>
      </c>
    </row>
    <row r="67" ht="36" customHeight="1" spans="1:11">
      <c r="A67" s="82" t="s">
        <v>196</v>
      </c>
      <c r="B67" s="82" t="s">
        <v>30</v>
      </c>
      <c r="C67" s="95" t="s">
        <v>117</v>
      </c>
      <c r="D67" s="87" t="s">
        <v>197</v>
      </c>
      <c r="E67" s="82" t="s">
        <v>87</v>
      </c>
      <c r="F67" s="96">
        <v>16.42</v>
      </c>
      <c r="G67" s="89">
        <v>443.9</v>
      </c>
      <c r="H67" s="84">
        <f t="shared" si="12"/>
        <v>554.875</v>
      </c>
      <c r="I67" s="84">
        <f t="shared" si="13"/>
        <v>7288.838</v>
      </c>
      <c r="J67" s="84">
        <f t="shared" si="14"/>
        <v>9111.0475</v>
      </c>
      <c r="K67" s="104" t="s">
        <v>198</v>
      </c>
    </row>
    <row r="68" ht="36" customHeight="1" spans="1:11">
      <c r="A68" s="82" t="s">
        <v>199</v>
      </c>
      <c r="B68" s="82" t="s">
        <v>30</v>
      </c>
      <c r="C68" s="95" t="s">
        <v>137</v>
      </c>
      <c r="D68" s="87" t="s">
        <v>138</v>
      </c>
      <c r="E68" s="82" t="s">
        <v>87</v>
      </c>
      <c r="F68" s="96">
        <v>16.42</v>
      </c>
      <c r="G68" s="89">
        <v>102.78</v>
      </c>
      <c r="H68" s="84">
        <f t="shared" si="12"/>
        <v>128.475</v>
      </c>
      <c r="I68" s="84">
        <f t="shared" si="13"/>
        <v>1687.6476</v>
      </c>
      <c r="J68" s="84">
        <f t="shared" si="14"/>
        <v>2109.5595</v>
      </c>
      <c r="K68" s="104" t="s">
        <v>198</v>
      </c>
    </row>
    <row r="69" ht="63.75" customHeight="1" spans="1:11">
      <c r="A69" s="82" t="s">
        <v>200</v>
      </c>
      <c r="B69" s="82" t="s">
        <v>30</v>
      </c>
      <c r="C69" s="95" t="s">
        <v>145</v>
      </c>
      <c r="D69" s="87" t="s">
        <v>146</v>
      </c>
      <c r="E69" s="82" t="s">
        <v>114</v>
      </c>
      <c r="F69" s="96">
        <v>261</v>
      </c>
      <c r="G69" s="89">
        <v>12.87</v>
      </c>
      <c r="H69" s="84">
        <f t="shared" si="12"/>
        <v>16.0875</v>
      </c>
      <c r="I69" s="84">
        <f t="shared" si="13"/>
        <v>3359.07</v>
      </c>
      <c r="J69" s="84">
        <f t="shared" si="14"/>
        <v>4198.8375</v>
      </c>
      <c r="K69" s="104" t="s">
        <v>201</v>
      </c>
    </row>
    <row r="70" ht="63.75" customHeight="1" spans="1:11">
      <c r="A70" s="82" t="s">
        <v>202</v>
      </c>
      <c r="B70" s="82" t="s">
        <v>55</v>
      </c>
      <c r="C70" s="95">
        <v>95281</v>
      </c>
      <c r="D70" s="87" t="s">
        <v>203</v>
      </c>
      <c r="E70" s="82" t="s">
        <v>204</v>
      </c>
      <c r="F70" s="96">
        <v>40</v>
      </c>
      <c r="G70" s="89">
        <v>8.04</v>
      </c>
      <c r="H70" s="84">
        <f t="shared" si="12"/>
        <v>10.05</v>
      </c>
      <c r="I70" s="84">
        <f t="shared" si="13"/>
        <v>321.6</v>
      </c>
      <c r="J70" s="84">
        <f t="shared" si="14"/>
        <v>402</v>
      </c>
      <c r="K70" s="104" t="s">
        <v>205</v>
      </c>
    </row>
    <row r="71" ht="38.25" customHeight="1" spans="1:11">
      <c r="A71" s="82" t="s">
        <v>206</v>
      </c>
      <c r="B71" s="82" t="s">
        <v>30</v>
      </c>
      <c r="C71" s="95" t="s">
        <v>207</v>
      </c>
      <c r="D71" s="87" t="s">
        <v>208</v>
      </c>
      <c r="E71" s="82" t="s">
        <v>48</v>
      </c>
      <c r="F71" s="96">
        <v>50</v>
      </c>
      <c r="G71" s="89">
        <v>19.63</v>
      </c>
      <c r="H71" s="84">
        <f t="shared" si="12"/>
        <v>24.5375</v>
      </c>
      <c r="I71" s="84">
        <f t="shared" si="13"/>
        <v>981.5</v>
      </c>
      <c r="J71" s="84">
        <f t="shared" si="14"/>
        <v>1226.875</v>
      </c>
      <c r="K71" s="104" t="s">
        <v>209</v>
      </c>
    </row>
    <row r="72" ht="38.25" customHeight="1" spans="1:11">
      <c r="A72" s="82" t="s">
        <v>210</v>
      </c>
      <c r="B72" s="82" t="s">
        <v>30</v>
      </c>
      <c r="C72" s="95" t="s">
        <v>211</v>
      </c>
      <c r="D72" s="87" t="s">
        <v>212</v>
      </c>
      <c r="E72" s="82" t="s">
        <v>48</v>
      </c>
      <c r="F72" s="96">
        <v>50</v>
      </c>
      <c r="G72" s="89">
        <v>8.22</v>
      </c>
      <c r="H72" s="84">
        <f t="shared" si="12"/>
        <v>10.275</v>
      </c>
      <c r="I72" s="84">
        <f t="shared" si="13"/>
        <v>411</v>
      </c>
      <c r="J72" s="84">
        <f t="shared" si="14"/>
        <v>513.75</v>
      </c>
      <c r="K72" s="104" t="s">
        <v>209</v>
      </c>
    </row>
    <row r="73" ht="38.25" customHeight="1" spans="1:11">
      <c r="A73" s="82" t="s">
        <v>213</v>
      </c>
      <c r="B73" s="82" t="s">
        <v>30</v>
      </c>
      <c r="C73" s="95" t="s">
        <v>214</v>
      </c>
      <c r="D73" s="87" t="s">
        <v>215</v>
      </c>
      <c r="E73" s="82" t="s">
        <v>87</v>
      </c>
      <c r="F73" s="96">
        <v>2.04</v>
      </c>
      <c r="G73" s="89">
        <v>194.04</v>
      </c>
      <c r="H73" s="84">
        <f t="shared" si="12"/>
        <v>242.55</v>
      </c>
      <c r="I73" s="84">
        <f t="shared" si="13"/>
        <v>395.8416</v>
      </c>
      <c r="J73" s="84">
        <f t="shared" si="14"/>
        <v>494.802</v>
      </c>
      <c r="K73" s="104" t="s">
        <v>216</v>
      </c>
    </row>
    <row r="74" ht="38.25" customHeight="1" spans="1:11">
      <c r="A74" s="82" t="s">
        <v>217</v>
      </c>
      <c r="B74" s="82" t="s">
        <v>30</v>
      </c>
      <c r="C74" s="95">
        <v>94990</v>
      </c>
      <c r="D74" s="87" t="s">
        <v>218</v>
      </c>
      <c r="E74" s="82" t="s">
        <v>87</v>
      </c>
      <c r="F74" s="96">
        <v>0.2</v>
      </c>
      <c r="G74" s="89">
        <v>660.43</v>
      </c>
      <c r="H74" s="84">
        <f t="shared" si="12"/>
        <v>825.5375</v>
      </c>
      <c r="I74" s="84">
        <f t="shared" si="13"/>
        <v>132.086</v>
      </c>
      <c r="J74" s="84">
        <f t="shared" si="14"/>
        <v>165.1075</v>
      </c>
      <c r="K74" s="104" t="s">
        <v>219</v>
      </c>
    </row>
    <row r="75" ht="42" customHeight="1" spans="1:11">
      <c r="A75" s="82" t="s">
        <v>220</v>
      </c>
      <c r="B75" s="82" t="s">
        <v>30</v>
      </c>
      <c r="C75" s="95" t="s">
        <v>221</v>
      </c>
      <c r="D75" s="87" t="s">
        <v>222</v>
      </c>
      <c r="E75" s="82" t="s">
        <v>33</v>
      </c>
      <c r="F75" s="96">
        <v>11.02</v>
      </c>
      <c r="G75" s="89">
        <v>131.73</v>
      </c>
      <c r="H75" s="84">
        <f t="shared" si="12"/>
        <v>164.6625</v>
      </c>
      <c r="I75" s="84">
        <f t="shared" si="13"/>
        <v>1451.6646</v>
      </c>
      <c r="J75" s="84">
        <f t="shared" si="14"/>
        <v>1814.58075</v>
      </c>
      <c r="K75" s="104" t="s">
        <v>223</v>
      </c>
    </row>
    <row r="76" ht="41.25" customHeight="1" spans="1:11">
      <c r="A76" s="82" t="s">
        <v>224</v>
      </c>
      <c r="B76" s="82" t="s">
        <v>30</v>
      </c>
      <c r="C76" s="95" t="s">
        <v>225</v>
      </c>
      <c r="D76" s="87" t="s">
        <v>226</v>
      </c>
      <c r="E76" s="82" t="s">
        <v>33</v>
      </c>
      <c r="F76" s="96">
        <v>11.02</v>
      </c>
      <c r="G76" s="89">
        <v>14.65</v>
      </c>
      <c r="H76" s="84">
        <f t="shared" si="12"/>
        <v>18.3125</v>
      </c>
      <c r="I76" s="84">
        <f t="shared" si="13"/>
        <v>161.443</v>
      </c>
      <c r="J76" s="84">
        <f t="shared" si="14"/>
        <v>201.80375</v>
      </c>
      <c r="K76" s="104" t="s">
        <v>223</v>
      </c>
    </row>
    <row r="77" ht="41.25" customHeight="1" spans="1:11">
      <c r="A77" s="82" t="s">
        <v>227</v>
      </c>
      <c r="B77" s="82" t="s">
        <v>30</v>
      </c>
      <c r="C77" s="95" t="s">
        <v>228</v>
      </c>
      <c r="D77" s="87" t="s">
        <v>229</v>
      </c>
      <c r="E77" s="82" t="s">
        <v>33</v>
      </c>
      <c r="F77" s="96">
        <v>10.67</v>
      </c>
      <c r="G77" s="89">
        <v>148.63</v>
      </c>
      <c r="H77" s="84">
        <f t="shared" si="12"/>
        <v>185.7875</v>
      </c>
      <c r="I77" s="84">
        <f t="shared" si="13"/>
        <v>1585.8821</v>
      </c>
      <c r="J77" s="84">
        <f t="shared" si="14"/>
        <v>1982.352625</v>
      </c>
      <c r="K77" s="104" t="s">
        <v>230</v>
      </c>
    </row>
    <row r="78" ht="65.25" customHeight="1" spans="1:11">
      <c r="A78" s="82" t="s">
        <v>231</v>
      </c>
      <c r="B78" s="82" t="s">
        <v>55</v>
      </c>
      <c r="C78" s="82">
        <v>87248</v>
      </c>
      <c r="D78" s="100" t="s">
        <v>232</v>
      </c>
      <c r="E78" s="82" t="s">
        <v>33</v>
      </c>
      <c r="F78" s="88">
        <v>22.11</v>
      </c>
      <c r="G78" s="89">
        <v>73.26</v>
      </c>
      <c r="H78" s="84">
        <f t="shared" si="12"/>
        <v>91.575</v>
      </c>
      <c r="I78" s="84">
        <f t="shared" si="13"/>
        <v>1619.7786</v>
      </c>
      <c r="J78" s="84">
        <f t="shared" si="14"/>
        <v>2024.72325</v>
      </c>
      <c r="K78" s="104" t="s">
        <v>233</v>
      </c>
    </row>
    <row r="79" ht="59.25" customHeight="1" spans="1:11">
      <c r="A79" s="82" t="s">
        <v>234</v>
      </c>
      <c r="B79" s="82" t="s">
        <v>55</v>
      </c>
      <c r="C79" s="82">
        <v>88648</v>
      </c>
      <c r="D79" s="108" t="s">
        <v>235</v>
      </c>
      <c r="E79" s="82" t="s">
        <v>48</v>
      </c>
      <c r="F79" s="88">
        <v>17.4</v>
      </c>
      <c r="G79" s="89">
        <v>9.39</v>
      </c>
      <c r="H79" s="84">
        <f t="shared" si="12"/>
        <v>11.7375</v>
      </c>
      <c r="I79" s="84">
        <f t="shared" si="13"/>
        <v>163.386</v>
      </c>
      <c r="J79" s="84">
        <f t="shared" si="14"/>
        <v>204.2325</v>
      </c>
      <c r="K79" s="104" t="s">
        <v>236</v>
      </c>
    </row>
    <row r="80" ht="77.25" customHeight="1" spans="1:11">
      <c r="A80" s="82" t="s">
        <v>237</v>
      </c>
      <c r="B80" s="82" t="s">
        <v>55</v>
      </c>
      <c r="C80" s="82">
        <v>87273</v>
      </c>
      <c r="D80" s="100" t="s">
        <v>238</v>
      </c>
      <c r="E80" s="82" t="s">
        <v>33</v>
      </c>
      <c r="F80" s="88">
        <v>23.61</v>
      </c>
      <c r="G80" s="89">
        <v>88.31</v>
      </c>
      <c r="H80" s="84">
        <f t="shared" si="12"/>
        <v>110.3875</v>
      </c>
      <c r="I80" s="84">
        <f t="shared" si="13"/>
        <v>2084.9991</v>
      </c>
      <c r="J80" s="84">
        <f t="shared" si="14"/>
        <v>2606.248875</v>
      </c>
      <c r="K80" s="104" t="s">
        <v>239</v>
      </c>
    </row>
    <row r="81" ht="22.5" customHeight="1" spans="1:11">
      <c r="A81" s="82" t="s">
        <v>240</v>
      </c>
      <c r="B81" s="82" t="s">
        <v>30</v>
      </c>
      <c r="C81" s="82" t="s">
        <v>241</v>
      </c>
      <c r="D81" s="87" t="s">
        <v>242</v>
      </c>
      <c r="E81" s="82" t="s">
        <v>33</v>
      </c>
      <c r="F81" s="88">
        <v>61.14</v>
      </c>
      <c r="G81" s="89">
        <v>28.35</v>
      </c>
      <c r="H81" s="84">
        <f t="shared" si="12"/>
        <v>35.4375</v>
      </c>
      <c r="I81" s="84">
        <f t="shared" si="13"/>
        <v>1733.319</v>
      </c>
      <c r="J81" s="84">
        <f t="shared" si="14"/>
        <v>2166.64875</v>
      </c>
      <c r="K81" s="73" t="s">
        <v>243</v>
      </c>
    </row>
    <row r="82" ht="22.5" customHeight="1" spans="1:11">
      <c r="A82" s="82" t="s">
        <v>244</v>
      </c>
      <c r="B82" s="82" t="s">
        <v>30</v>
      </c>
      <c r="C82" s="82" t="s">
        <v>245</v>
      </c>
      <c r="D82" s="87" t="s">
        <v>246</v>
      </c>
      <c r="E82" s="82" t="s">
        <v>33</v>
      </c>
      <c r="F82" s="88">
        <v>89.58</v>
      </c>
      <c r="G82" s="89">
        <v>29.72</v>
      </c>
      <c r="H82" s="84">
        <f t="shared" si="12"/>
        <v>37.15</v>
      </c>
      <c r="I82" s="84">
        <f t="shared" si="13"/>
        <v>2662.3176</v>
      </c>
      <c r="J82" s="84">
        <f t="shared" si="14"/>
        <v>3327.897</v>
      </c>
      <c r="K82" s="73" t="s">
        <v>247</v>
      </c>
    </row>
    <row r="83" s="62" customFormat="1" ht="24.95" customHeight="1" spans="1:11">
      <c r="A83" s="91"/>
      <c r="B83" s="91"/>
      <c r="C83" s="91"/>
      <c r="D83" s="92"/>
      <c r="E83" s="91"/>
      <c r="F83" s="91"/>
      <c r="G83" s="91"/>
      <c r="H83" s="98" t="s">
        <v>27</v>
      </c>
      <c r="I83" s="107">
        <f>SUM(I61:I82)</f>
        <v>39469.1627</v>
      </c>
      <c r="J83" s="107">
        <f>SUM(J61:J82)</f>
        <v>49336.453375</v>
      </c>
      <c r="K83" s="106"/>
    </row>
    <row r="84" ht="24.95" customHeight="1" spans="1:11">
      <c r="A84" s="78">
        <v>7</v>
      </c>
      <c r="B84" s="86"/>
      <c r="C84" s="86"/>
      <c r="D84" s="81" t="s">
        <v>248</v>
      </c>
      <c r="E84" s="81"/>
      <c r="F84" s="81"/>
      <c r="G84" s="81"/>
      <c r="H84" s="81"/>
      <c r="I84" s="81"/>
      <c r="J84" s="81"/>
      <c r="K84" s="80"/>
    </row>
    <row r="85" ht="36" customHeight="1" spans="1:11">
      <c r="A85" s="82" t="s">
        <v>249</v>
      </c>
      <c r="B85" s="82" t="s">
        <v>30</v>
      </c>
      <c r="C85" s="82" t="s">
        <v>250</v>
      </c>
      <c r="D85" s="87" t="s">
        <v>251</v>
      </c>
      <c r="E85" s="82" t="s">
        <v>33</v>
      </c>
      <c r="F85" s="96">
        <v>3</v>
      </c>
      <c r="G85" s="89">
        <v>296.71</v>
      </c>
      <c r="H85" s="84">
        <f t="shared" ref="H85:H93" si="15">G85*1.25</f>
        <v>370.8875</v>
      </c>
      <c r="I85" s="84">
        <f t="shared" ref="I85:I93" si="16">F85*G85</f>
        <v>890.13</v>
      </c>
      <c r="J85" s="84">
        <f t="shared" ref="J85:J93" si="17">F85*H85</f>
        <v>1112.6625</v>
      </c>
      <c r="K85" s="104" t="s">
        <v>252</v>
      </c>
    </row>
    <row r="86" ht="36" customHeight="1" spans="1:11">
      <c r="A86" s="82" t="s">
        <v>253</v>
      </c>
      <c r="B86" s="82" t="s">
        <v>30</v>
      </c>
      <c r="C86" s="82" t="s">
        <v>254</v>
      </c>
      <c r="D86" s="87" t="s">
        <v>255</v>
      </c>
      <c r="E86" s="82" t="s">
        <v>33</v>
      </c>
      <c r="F86" s="96">
        <v>0.6</v>
      </c>
      <c r="G86" s="89">
        <v>427.76</v>
      </c>
      <c r="H86" s="84">
        <f t="shared" si="15"/>
        <v>534.7</v>
      </c>
      <c r="I86" s="84">
        <f t="shared" si="16"/>
        <v>256.656</v>
      </c>
      <c r="J86" s="84">
        <f t="shared" si="17"/>
        <v>320.82</v>
      </c>
      <c r="K86" s="104" t="s">
        <v>256</v>
      </c>
    </row>
    <row r="87" ht="30.75" customHeight="1" spans="1:11">
      <c r="A87" s="82" t="s">
        <v>257</v>
      </c>
      <c r="B87" s="82" t="s">
        <v>30</v>
      </c>
      <c r="C87" s="82" t="s">
        <v>258</v>
      </c>
      <c r="D87" s="87" t="s">
        <v>259</v>
      </c>
      <c r="E87" s="82" t="s">
        <v>74</v>
      </c>
      <c r="F87" s="88">
        <v>2</v>
      </c>
      <c r="G87" s="89">
        <v>614.79</v>
      </c>
      <c r="H87" s="84">
        <f t="shared" si="15"/>
        <v>768.4875</v>
      </c>
      <c r="I87" s="84">
        <f t="shared" si="16"/>
        <v>1229.58</v>
      </c>
      <c r="J87" s="84">
        <f t="shared" si="17"/>
        <v>1536.975</v>
      </c>
      <c r="K87" s="73" t="s">
        <v>260</v>
      </c>
    </row>
    <row r="88" ht="34.5" customHeight="1" spans="1:11">
      <c r="A88" s="82" t="s">
        <v>261</v>
      </c>
      <c r="B88" s="82" t="s">
        <v>30</v>
      </c>
      <c r="C88" s="82" t="s">
        <v>262</v>
      </c>
      <c r="D88" s="87" t="s">
        <v>263</v>
      </c>
      <c r="E88" s="82" t="s">
        <v>33</v>
      </c>
      <c r="F88" s="88">
        <v>11.34</v>
      </c>
      <c r="G88" s="89">
        <v>44.07</v>
      </c>
      <c r="H88" s="84">
        <f t="shared" si="15"/>
        <v>55.0875</v>
      </c>
      <c r="I88" s="84">
        <f t="shared" si="16"/>
        <v>499.7538</v>
      </c>
      <c r="J88" s="84">
        <f t="shared" si="17"/>
        <v>624.69225</v>
      </c>
      <c r="K88" s="73" t="s">
        <v>264</v>
      </c>
    </row>
    <row r="89" ht="39.75" customHeight="1" spans="1:11">
      <c r="A89" s="82" t="s">
        <v>265</v>
      </c>
      <c r="B89" s="82" t="s">
        <v>30</v>
      </c>
      <c r="C89" s="82" t="s">
        <v>266</v>
      </c>
      <c r="D89" s="87" t="s">
        <v>267</v>
      </c>
      <c r="E89" s="82" t="s">
        <v>268</v>
      </c>
      <c r="F89" s="88">
        <v>2</v>
      </c>
      <c r="G89" s="89">
        <v>350.76</v>
      </c>
      <c r="H89" s="84">
        <f t="shared" si="15"/>
        <v>438.45</v>
      </c>
      <c r="I89" s="84">
        <f t="shared" si="16"/>
        <v>701.52</v>
      </c>
      <c r="J89" s="84">
        <f t="shared" si="17"/>
        <v>876.9</v>
      </c>
      <c r="K89" s="73" t="s">
        <v>269</v>
      </c>
    </row>
    <row r="90" ht="30.75" customHeight="1" spans="1:11">
      <c r="A90" s="82" t="s">
        <v>270</v>
      </c>
      <c r="B90" s="82" t="s">
        <v>30</v>
      </c>
      <c r="C90" s="82" t="s">
        <v>271</v>
      </c>
      <c r="D90" s="87" t="s">
        <v>272</v>
      </c>
      <c r="E90" s="82" t="s">
        <v>33</v>
      </c>
      <c r="F90" s="88">
        <v>0.8</v>
      </c>
      <c r="G90" s="89">
        <v>947.98</v>
      </c>
      <c r="H90" s="84">
        <f t="shared" si="15"/>
        <v>1184.975</v>
      </c>
      <c r="I90" s="84">
        <f t="shared" si="16"/>
        <v>758.384</v>
      </c>
      <c r="J90" s="84">
        <f t="shared" si="17"/>
        <v>947.98</v>
      </c>
      <c r="K90" s="73" t="s">
        <v>273</v>
      </c>
    </row>
    <row r="91" ht="47.25" customHeight="1" spans="1:11">
      <c r="A91" s="82" t="s">
        <v>274</v>
      </c>
      <c r="B91" s="82" t="s">
        <v>30</v>
      </c>
      <c r="C91" s="82" t="s">
        <v>275</v>
      </c>
      <c r="D91" s="87" t="s">
        <v>276</v>
      </c>
      <c r="E91" s="82" t="s">
        <v>33</v>
      </c>
      <c r="F91" s="88">
        <v>5.04</v>
      </c>
      <c r="G91" s="89">
        <v>903.3</v>
      </c>
      <c r="H91" s="84">
        <f t="shared" si="15"/>
        <v>1129.125</v>
      </c>
      <c r="I91" s="84">
        <f t="shared" si="16"/>
        <v>4552.632</v>
      </c>
      <c r="J91" s="84">
        <f t="shared" si="17"/>
        <v>5690.79</v>
      </c>
      <c r="K91" s="104" t="s">
        <v>277</v>
      </c>
    </row>
    <row r="92" ht="33" customHeight="1" spans="1:11">
      <c r="A92" s="82" t="s">
        <v>278</v>
      </c>
      <c r="B92" s="82" t="s">
        <v>30</v>
      </c>
      <c r="C92" s="82" t="s">
        <v>279</v>
      </c>
      <c r="D92" s="87" t="s">
        <v>280</v>
      </c>
      <c r="E92" s="82" t="s">
        <v>48</v>
      </c>
      <c r="F92" s="88">
        <v>23.8</v>
      </c>
      <c r="G92" s="89">
        <v>243.19</v>
      </c>
      <c r="H92" s="84">
        <f t="shared" si="15"/>
        <v>303.9875</v>
      </c>
      <c r="I92" s="84">
        <f t="shared" si="16"/>
        <v>5787.922</v>
      </c>
      <c r="J92" s="84">
        <f t="shared" si="17"/>
        <v>7234.9025</v>
      </c>
      <c r="K92" s="73" t="s">
        <v>281</v>
      </c>
    </row>
    <row r="93" ht="72" customHeight="1" spans="1:11">
      <c r="A93" s="82" t="s">
        <v>282</v>
      </c>
      <c r="B93" s="82" t="s">
        <v>30</v>
      </c>
      <c r="C93" s="82" t="s">
        <v>154</v>
      </c>
      <c r="D93" s="87" t="s">
        <v>155</v>
      </c>
      <c r="E93" s="82" t="s">
        <v>33</v>
      </c>
      <c r="F93" s="88">
        <v>12.42</v>
      </c>
      <c r="G93" s="89">
        <v>43.67</v>
      </c>
      <c r="H93" s="84">
        <f t="shared" si="15"/>
        <v>54.5875</v>
      </c>
      <c r="I93" s="84">
        <f t="shared" si="16"/>
        <v>542.3814</v>
      </c>
      <c r="J93" s="84">
        <f t="shared" si="17"/>
        <v>677.97675</v>
      </c>
      <c r="K93" s="104" t="s">
        <v>283</v>
      </c>
    </row>
    <row r="94" s="62" customFormat="1" ht="24.95" customHeight="1" spans="1:11">
      <c r="A94" s="91"/>
      <c r="B94" s="91"/>
      <c r="C94" s="91"/>
      <c r="D94" s="92"/>
      <c r="E94" s="91"/>
      <c r="F94" s="91"/>
      <c r="G94" s="91"/>
      <c r="H94" s="85" t="s">
        <v>27</v>
      </c>
      <c r="I94" s="103">
        <f>SUM(I85:I93)</f>
        <v>15218.9592</v>
      </c>
      <c r="J94" s="103">
        <f>SUM(J85:J93)</f>
        <v>19023.699</v>
      </c>
      <c r="K94" s="106"/>
    </row>
    <row r="95" ht="24.95" customHeight="1" spans="1:11">
      <c r="A95" s="78">
        <v>8</v>
      </c>
      <c r="B95" s="86"/>
      <c r="C95" s="86"/>
      <c r="D95" s="81" t="s">
        <v>284</v>
      </c>
      <c r="E95" s="81"/>
      <c r="F95" s="81"/>
      <c r="G95" s="81"/>
      <c r="H95" s="81"/>
      <c r="I95" s="81"/>
      <c r="J95" s="81"/>
      <c r="K95" s="80"/>
    </row>
    <row r="96" ht="45" customHeight="1" spans="1:11">
      <c r="A96" s="82" t="s">
        <v>285</v>
      </c>
      <c r="B96" s="82" t="s">
        <v>30</v>
      </c>
      <c r="C96" s="95" t="s">
        <v>286</v>
      </c>
      <c r="D96" s="87" t="s">
        <v>287</v>
      </c>
      <c r="E96" s="82" t="s">
        <v>74</v>
      </c>
      <c r="F96" s="88">
        <v>1</v>
      </c>
      <c r="G96" s="89">
        <v>991.52</v>
      </c>
      <c r="H96" s="84">
        <f t="shared" ref="H96:H127" si="18">G96*1.25</f>
        <v>1239.4</v>
      </c>
      <c r="I96" s="84">
        <f t="shared" ref="I96:I127" si="19">F96*G96</f>
        <v>991.52</v>
      </c>
      <c r="J96" s="84">
        <f t="shared" ref="J96:J127" si="20">F96*H96</f>
        <v>1239.4</v>
      </c>
      <c r="K96" s="104" t="s">
        <v>288</v>
      </c>
    </row>
    <row r="97" ht="45" customHeight="1" spans="1:11">
      <c r="A97" s="82" t="s">
        <v>289</v>
      </c>
      <c r="B97" s="82" t="s">
        <v>30</v>
      </c>
      <c r="C97" s="95" t="s">
        <v>85</v>
      </c>
      <c r="D97" s="87" t="s">
        <v>86</v>
      </c>
      <c r="E97" s="82" t="s">
        <v>87</v>
      </c>
      <c r="F97" s="88">
        <v>4.8</v>
      </c>
      <c r="G97" s="89">
        <v>44.1</v>
      </c>
      <c r="H97" s="84">
        <f t="shared" si="18"/>
        <v>55.125</v>
      </c>
      <c r="I97" s="84">
        <f t="shared" si="19"/>
        <v>211.68</v>
      </c>
      <c r="J97" s="84">
        <f t="shared" si="20"/>
        <v>264.6</v>
      </c>
      <c r="K97" s="104" t="s">
        <v>290</v>
      </c>
    </row>
    <row r="98" ht="45" customHeight="1" spans="1:11">
      <c r="A98" s="82" t="s">
        <v>291</v>
      </c>
      <c r="B98" s="82" t="s">
        <v>30</v>
      </c>
      <c r="C98" s="95" t="s">
        <v>292</v>
      </c>
      <c r="D98" s="87" t="s">
        <v>293</v>
      </c>
      <c r="E98" s="82" t="s">
        <v>87</v>
      </c>
      <c r="F98" s="88">
        <v>4.8</v>
      </c>
      <c r="G98" s="89">
        <v>16.46</v>
      </c>
      <c r="H98" s="84">
        <f t="shared" si="18"/>
        <v>20.575</v>
      </c>
      <c r="I98" s="84">
        <f t="shared" si="19"/>
        <v>79.008</v>
      </c>
      <c r="J98" s="84">
        <f t="shared" si="20"/>
        <v>98.76</v>
      </c>
      <c r="K98" s="104" t="s">
        <v>294</v>
      </c>
    </row>
    <row r="99" ht="43.5" customHeight="1" spans="1:11">
      <c r="A99" s="82" t="s">
        <v>295</v>
      </c>
      <c r="B99" s="82" t="s">
        <v>30</v>
      </c>
      <c r="C99" s="82" t="s">
        <v>296</v>
      </c>
      <c r="D99" s="87" t="s">
        <v>297</v>
      </c>
      <c r="E99" s="82" t="s">
        <v>48</v>
      </c>
      <c r="F99" s="96">
        <v>60</v>
      </c>
      <c r="G99" s="89">
        <v>10.53</v>
      </c>
      <c r="H99" s="84">
        <f t="shared" si="18"/>
        <v>13.1625</v>
      </c>
      <c r="I99" s="84">
        <f t="shared" si="19"/>
        <v>631.8</v>
      </c>
      <c r="J99" s="84">
        <f t="shared" si="20"/>
        <v>789.75</v>
      </c>
      <c r="K99" s="104" t="s">
        <v>298</v>
      </c>
    </row>
    <row r="100" ht="43.5" customHeight="1" spans="1:11">
      <c r="A100" s="82" t="s">
        <v>299</v>
      </c>
      <c r="B100" s="82" t="s">
        <v>30</v>
      </c>
      <c r="C100" s="82" t="s">
        <v>300</v>
      </c>
      <c r="D100" s="87" t="s">
        <v>301</v>
      </c>
      <c r="E100" s="82" t="s">
        <v>48</v>
      </c>
      <c r="F100" s="96">
        <v>240</v>
      </c>
      <c r="G100" s="89">
        <v>11.08</v>
      </c>
      <c r="H100" s="84">
        <f t="shared" si="18"/>
        <v>13.85</v>
      </c>
      <c r="I100" s="84">
        <f t="shared" si="19"/>
        <v>2659.2</v>
      </c>
      <c r="J100" s="84">
        <f t="shared" si="20"/>
        <v>3324</v>
      </c>
      <c r="K100" s="104" t="s">
        <v>302</v>
      </c>
    </row>
    <row r="101" ht="40.5" customHeight="1" spans="1:11">
      <c r="A101" s="82" t="s">
        <v>303</v>
      </c>
      <c r="B101" s="82" t="s">
        <v>30</v>
      </c>
      <c r="C101" s="83" t="s">
        <v>304</v>
      </c>
      <c r="D101" s="87" t="s">
        <v>305</v>
      </c>
      <c r="E101" s="82" t="s">
        <v>74</v>
      </c>
      <c r="F101" s="96">
        <v>1</v>
      </c>
      <c r="G101" s="89">
        <v>638.29</v>
      </c>
      <c r="H101" s="84">
        <f t="shared" si="18"/>
        <v>797.8625</v>
      </c>
      <c r="I101" s="84">
        <f t="shared" si="19"/>
        <v>638.29</v>
      </c>
      <c r="J101" s="84">
        <f t="shared" si="20"/>
        <v>797.8625</v>
      </c>
      <c r="K101" s="104" t="s">
        <v>306</v>
      </c>
    </row>
    <row r="102" ht="40.5" customHeight="1" spans="1:11">
      <c r="A102" s="82" t="s">
        <v>307</v>
      </c>
      <c r="B102" s="82" t="s">
        <v>30</v>
      </c>
      <c r="C102" s="82" t="s">
        <v>308</v>
      </c>
      <c r="D102" s="87" t="s">
        <v>309</v>
      </c>
      <c r="E102" s="82" t="s">
        <v>74</v>
      </c>
      <c r="F102" s="96">
        <v>2</v>
      </c>
      <c r="G102" s="89">
        <v>196.27</v>
      </c>
      <c r="H102" s="84">
        <f t="shared" si="18"/>
        <v>245.3375</v>
      </c>
      <c r="I102" s="84">
        <f t="shared" si="19"/>
        <v>392.54</v>
      </c>
      <c r="J102" s="84">
        <f t="shared" si="20"/>
        <v>490.675</v>
      </c>
      <c r="K102" s="104" t="s">
        <v>310</v>
      </c>
    </row>
    <row r="103" ht="40.5" customHeight="1" spans="1:11">
      <c r="A103" s="82" t="s">
        <v>311</v>
      </c>
      <c r="B103" s="82" t="s">
        <v>30</v>
      </c>
      <c r="C103" s="82" t="s">
        <v>312</v>
      </c>
      <c r="D103" s="87" t="s">
        <v>313</v>
      </c>
      <c r="E103" s="82" t="s">
        <v>74</v>
      </c>
      <c r="F103" s="96">
        <v>1</v>
      </c>
      <c r="G103" s="89">
        <v>377.53</v>
      </c>
      <c r="H103" s="84">
        <f t="shared" si="18"/>
        <v>471.9125</v>
      </c>
      <c r="I103" s="84">
        <f t="shared" si="19"/>
        <v>377.53</v>
      </c>
      <c r="J103" s="84">
        <f t="shared" si="20"/>
        <v>471.9125</v>
      </c>
      <c r="K103" s="104" t="s">
        <v>314</v>
      </c>
    </row>
    <row r="104" ht="40.5" customHeight="1" spans="1:11">
      <c r="A104" s="82" t="s">
        <v>315</v>
      </c>
      <c r="B104" s="82" t="s">
        <v>30</v>
      </c>
      <c r="C104" s="82" t="s">
        <v>316</v>
      </c>
      <c r="D104" s="87" t="s">
        <v>317</v>
      </c>
      <c r="E104" s="82" t="s">
        <v>74</v>
      </c>
      <c r="F104" s="96">
        <v>4</v>
      </c>
      <c r="G104" s="89">
        <v>927.62</v>
      </c>
      <c r="H104" s="84">
        <f t="shared" si="18"/>
        <v>1159.525</v>
      </c>
      <c r="I104" s="84">
        <f t="shared" si="19"/>
        <v>3710.48</v>
      </c>
      <c r="J104" s="84">
        <f t="shared" si="20"/>
        <v>4638.1</v>
      </c>
      <c r="K104" s="104" t="s">
        <v>318</v>
      </c>
    </row>
    <row r="105" ht="40.5" customHeight="1" spans="1:11">
      <c r="A105" s="82" t="s">
        <v>319</v>
      </c>
      <c r="B105" s="82" t="s">
        <v>30</v>
      </c>
      <c r="C105" s="82" t="s">
        <v>320</v>
      </c>
      <c r="D105" s="87" t="s">
        <v>321</v>
      </c>
      <c r="E105" s="82" t="s">
        <v>74</v>
      </c>
      <c r="F105" s="96">
        <v>3</v>
      </c>
      <c r="G105" s="89">
        <v>22.18</v>
      </c>
      <c r="H105" s="84">
        <f t="shared" si="18"/>
        <v>27.725</v>
      </c>
      <c r="I105" s="84">
        <f t="shared" si="19"/>
        <v>66.54</v>
      </c>
      <c r="J105" s="84">
        <f t="shared" si="20"/>
        <v>83.175</v>
      </c>
      <c r="K105" s="104" t="s">
        <v>322</v>
      </c>
    </row>
    <row r="106" ht="40.5" customHeight="1" spans="1:11">
      <c r="A106" s="82" t="s">
        <v>323</v>
      </c>
      <c r="B106" s="82" t="s">
        <v>30</v>
      </c>
      <c r="C106" s="82" t="s">
        <v>324</v>
      </c>
      <c r="D106" s="87" t="s">
        <v>325</v>
      </c>
      <c r="E106" s="82" t="s">
        <v>74</v>
      </c>
      <c r="F106" s="96">
        <v>6</v>
      </c>
      <c r="G106" s="89">
        <v>139.03</v>
      </c>
      <c r="H106" s="84">
        <f t="shared" si="18"/>
        <v>173.7875</v>
      </c>
      <c r="I106" s="84">
        <f t="shared" si="19"/>
        <v>834.18</v>
      </c>
      <c r="J106" s="84">
        <f t="shared" si="20"/>
        <v>1042.725</v>
      </c>
      <c r="K106" s="104" t="s">
        <v>326</v>
      </c>
    </row>
    <row r="107" ht="40.5" customHeight="1" spans="1:11">
      <c r="A107" s="82" t="s">
        <v>327</v>
      </c>
      <c r="B107" s="82" t="s">
        <v>30</v>
      </c>
      <c r="C107" s="82" t="s">
        <v>328</v>
      </c>
      <c r="D107" s="87" t="s">
        <v>329</v>
      </c>
      <c r="E107" s="82" t="s">
        <v>48</v>
      </c>
      <c r="F107" s="96">
        <v>200</v>
      </c>
      <c r="G107" s="89">
        <v>17.32</v>
      </c>
      <c r="H107" s="84">
        <f t="shared" si="18"/>
        <v>21.65</v>
      </c>
      <c r="I107" s="84">
        <f t="shared" si="19"/>
        <v>3464</v>
      </c>
      <c r="J107" s="84">
        <f t="shared" si="20"/>
        <v>4330</v>
      </c>
      <c r="K107" s="104" t="s">
        <v>330</v>
      </c>
    </row>
    <row r="108" ht="40.5" customHeight="1" spans="1:11">
      <c r="A108" s="82" t="s">
        <v>331</v>
      </c>
      <c r="B108" s="82" t="s">
        <v>30</v>
      </c>
      <c r="C108" s="82" t="s">
        <v>332</v>
      </c>
      <c r="D108" s="87" t="s">
        <v>333</v>
      </c>
      <c r="E108" s="82" t="s">
        <v>48</v>
      </c>
      <c r="F108" s="96">
        <v>20</v>
      </c>
      <c r="G108" s="89">
        <v>15.99</v>
      </c>
      <c r="H108" s="84">
        <f t="shared" si="18"/>
        <v>19.9875</v>
      </c>
      <c r="I108" s="84">
        <f t="shared" si="19"/>
        <v>319.8</v>
      </c>
      <c r="J108" s="84">
        <f t="shared" si="20"/>
        <v>399.75</v>
      </c>
      <c r="K108" s="104" t="s">
        <v>334</v>
      </c>
    </row>
    <row r="109" ht="40.5" customHeight="1" spans="1:11">
      <c r="A109" s="82" t="s">
        <v>335</v>
      </c>
      <c r="B109" s="82" t="s">
        <v>30</v>
      </c>
      <c r="C109" s="82" t="s">
        <v>336</v>
      </c>
      <c r="D109" s="87" t="s">
        <v>337</v>
      </c>
      <c r="E109" s="82" t="s">
        <v>48</v>
      </c>
      <c r="F109" s="96">
        <v>400</v>
      </c>
      <c r="G109" s="89">
        <v>2.1</v>
      </c>
      <c r="H109" s="84">
        <f t="shared" si="18"/>
        <v>2.625</v>
      </c>
      <c r="I109" s="84">
        <f t="shared" si="19"/>
        <v>840</v>
      </c>
      <c r="J109" s="84">
        <f t="shared" si="20"/>
        <v>1050</v>
      </c>
      <c r="K109" s="104" t="s">
        <v>338</v>
      </c>
    </row>
    <row r="110" ht="40.5" customHeight="1" spans="1:11">
      <c r="A110" s="82" t="s">
        <v>339</v>
      </c>
      <c r="B110" s="82" t="s">
        <v>30</v>
      </c>
      <c r="C110" s="82" t="s">
        <v>340</v>
      </c>
      <c r="D110" s="87" t="s">
        <v>341</v>
      </c>
      <c r="E110" s="82" t="s">
        <v>48</v>
      </c>
      <c r="F110" s="96">
        <v>300</v>
      </c>
      <c r="G110" s="89">
        <v>2.92</v>
      </c>
      <c r="H110" s="84">
        <f t="shared" si="18"/>
        <v>3.65</v>
      </c>
      <c r="I110" s="84">
        <f t="shared" si="19"/>
        <v>876</v>
      </c>
      <c r="J110" s="84">
        <f t="shared" si="20"/>
        <v>1095</v>
      </c>
      <c r="K110" s="104" t="s">
        <v>342</v>
      </c>
    </row>
    <row r="111" ht="40.5" customHeight="1" spans="1:11">
      <c r="A111" s="82" t="s">
        <v>343</v>
      </c>
      <c r="B111" s="82" t="s">
        <v>30</v>
      </c>
      <c r="C111" s="82" t="s">
        <v>344</v>
      </c>
      <c r="D111" s="87" t="s">
        <v>345</v>
      </c>
      <c r="E111" s="82" t="s">
        <v>48</v>
      </c>
      <c r="F111" s="96">
        <v>400</v>
      </c>
      <c r="G111" s="89">
        <v>4.03</v>
      </c>
      <c r="H111" s="84">
        <f t="shared" si="18"/>
        <v>5.0375</v>
      </c>
      <c r="I111" s="84">
        <f t="shared" si="19"/>
        <v>1612</v>
      </c>
      <c r="J111" s="84">
        <f t="shared" si="20"/>
        <v>2015</v>
      </c>
      <c r="K111" s="104" t="s">
        <v>338</v>
      </c>
    </row>
    <row r="112" ht="40.5" customHeight="1" spans="1:11">
      <c r="A112" s="82" t="s">
        <v>346</v>
      </c>
      <c r="B112" s="82" t="s">
        <v>30</v>
      </c>
      <c r="C112" s="83" t="s">
        <v>347</v>
      </c>
      <c r="D112" s="87" t="s">
        <v>348</v>
      </c>
      <c r="E112" s="82" t="s">
        <v>268</v>
      </c>
      <c r="F112" s="96">
        <v>8</v>
      </c>
      <c r="G112" s="89">
        <v>35.21</v>
      </c>
      <c r="H112" s="84">
        <f t="shared" si="18"/>
        <v>44.0125</v>
      </c>
      <c r="I112" s="84">
        <f t="shared" si="19"/>
        <v>281.68</v>
      </c>
      <c r="J112" s="84">
        <f t="shared" si="20"/>
        <v>352.1</v>
      </c>
      <c r="K112" s="104" t="s">
        <v>349</v>
      </c>
    </row>
    <row r="113" ht="40.5" customHeight="1" spans="1:11">
      <c r="A113" s="82" t="s">
        <v>350</v>
      </c>
      <c r="B113" s="82" t="s">
        <v>30</v>
      </c>
      <c r="C113" s="82" t="s">
        <v>351</v>
      </c>
      <c r="D113" s="87" t="s">
        <v>352</v>
      </c>
      <c r="E113" s="82" t="s">
        <v>268</v>
      </c>
      <c r="F113" s="96">
        <v>2</v>
      </c>
      <c r="G113" s="89">
        <v>33.11</v>
      </c>
      <c r="H113" s="84">
        <f t="shared" si="18"/>
        <v>41.3875</v>
      </c>
      <c r="I113" s="84">
        <f t="shared" si="19"/>
        <v>66.22</v>
      </c>
      <c r="J113" s="84">
        <f t="shared" si="20"/>
        <v>82.775</v>
      </c>
      <c r="K113" s="104" t="s">
        <v>310</v>
      </c>
    </row>
    <row r="114" ht="40.5" customHeight="1" spans="1:11">
      <c r="A114" s="82" t="s">
        <v>353</v>
      </c>
      <c r="B114" s="82" t="s">
        <v>30</v>
      </c>
      <c r="C114" s="82" t="s">
        <v>354</v>
      </c>
      <c r="D114" s="87" t="s">
        <v>355</v>
      </c>
      <c r="E114" s="82" t="s">
        <v>74</v>
      </c>
      <c r="F114" s="96">
        <v>2</v>
      </c>
      <c r="G114" s="89">
        <v>73.53</v>
      </c>
      <c r="H114" s="84">
        <f t="shared" si="18"/>
        <v>91.9125</v>
      </c>
      <c r="I114" s="84">
        <f t="shared" si="19"/>
        <v>147.06</v>
      </c>
      <c r="J114" s="84">
        <f t="shared" si="20"/>
        <v>183.825</v>
      </c>
      <c r="K114" s="104" t="s">
        <v>310</v>
      </c>
    </row>
    <row r="115" ht="40.5" customHeight="1" spans="1:11">
      <c r="A115" s="82" t="s">
        <v>356</v>
      </c>
      <c r="B115" s="82" t="s">
        <v>30</v>
      </c>
      <c r="C115" s="82" t="s">
        <v>357</v>
      </c>
      <c r="D115" s="87" t="s">
        <v>358</v>
      </c>
      <c r="E115" s="82" t="s">
        <v>74</v>
      </c>
      <c r="F115" s="96">
        <v>2</v>
      </c>
      <c r="G115" s="89">
        <v>41.46</v>
      </c>
      <c r="H115" s="84">
        <f t="shared" si="18"/>
        <v>51.825</v>
      </c>
      <c r="I115" s="84">
        <f t="shared" si="19"/>
        <v>82.92</v>
      </c>
      <c r="J115" s="84">
        <f t="shared" si="20"/>
        <v>103.65</v>
      </c>
      <c r="K115" s="104" t="s">
        <v>310</v>
      </c>
    </row>
    <row r="116" ht="40.5" customHeight="1" spans="1:11">
      <c r="A116" s="82" t="s">
        <v>359</v>
      </c>
      <c r="B116" s="82" t="s">
        <v>30</v>
      </c>
      <c r="C116" s="83" t="s">
        <v>360</v>
      </c>
      <c r="D116" s="87" t="s">
        <v>361</v>
      </c>
      <c r="E116" s="82" t="s">
        <v>74</v>
      </c>
      <c r="F116" s="96">
        <v>2</v>
      </c>
      <c r="G116" s="89">
        <v>5.72</v>
      </c>
      <c r="H116" s="84">
        <f t="shared" si="18"/>
        <v>7.15</v>
      </c>
      <c r="I116" s="84">
        <f t="shared" si="19"/>
        <v>11.44</v>
      </c>
      <c r="J116" s="84">
        <f t="shared" si="20"/>
        <v>14.3</v>
      </c>
      <c r="K116" s="104" t="s">
        <v>310</v>
      </c>
    </row>
    <row r="117" ht="40.5" customHeight="1" spans="1:11">
      <c r="A117" s="82" t="s">
        <v>362</v>
      </c>
      <c r="B117" s="82" t="s">
        <v>30</v>
      </c>
      <c r="C117" s="82" t="s">
        <v>363</v>
      </c>
      <c r="D117" s="87" t="s">
        <v>364</v>
      </c>
      <c r="E117" s="82" t="s">
        <v>74</v>
      </c>
      <c r="F117" s="96">
        <v>20</v>
      </c>
      <c r="G117" s="89">
        <v>14.06</v>
      </c>
      <c r="H117" s="84">
        <f t="shared" si="18"/>
        <v>17.575</v>
      </c>
      <c r="I117" s="84">
        <f t="shared" si="19"/>
        <v>281.2</v>
      </c>
      <c r="J117" s="84">
        <f t="shared" si="20"/>
        <v>351.5</v>
      </c>
      <c r="K117" s="104" t="s">
        <v>365</v>
      </c>
    </row>
    <row r="118" ht="40.5" customHeight="1" spans="1:11">
      <c r="A118" s="82" t="s">
        <v>366</v>
      </c>
      <c r="B118" s="82" t="s">
        <v>30</v>
      </c>
      <c r="C118" s="82" t="s">
        <v>367</v>
      </c>
      <c r="D118" s="87" t="s">
        <v>368</v>
      </c>
      <c r="E118" s="82" t="s">
        <v>74</v>
      </c>
      <c r="F118" s="96">
        <v>4</v>
      </c>
      <c r="G118" s="89">
        <v>17.01</v>
      </c>
      <c r="H118" s="84">
        <f t="shared" si="18"/>
        <v>21.2625</v>
      </c>
      <c r="I118" s="84">
        <f t="shared" si="19"/>
        <v>68.04</v>
      </c>
      <c r="J118" s="84">
        <f t="shared" si="20"/>
        <v>85.05</v>
      </c>
      <c r="K118" s="104" t="s">
        <v>369</v>
      </c>
    </row>
    <row r="119" ht="40.5" customHeight="1" spans="1:11">
      <c r="A119" s="82" t="s">
        <v>370</v>
      </c>
      <c r="B119" s="82" t="s">
        <v>30</v>
      </c>
      <c r="C119" s="82" t="s">
        <v>371</v>
      </c>
      <c r="D119" s="87" t="s">
        <v>372</v>
      </c>
      <c r="E119" s="82" t="s">
        <v>48</v>
      </c>
      <c r="F119" s="96">
        <v>36</v>
      </c>
      <c r="G119" s="89">
        <v>52.08</v>
      </c>
      <c r="H119" s="84">
        <f t="shared" si="18"/>
        <v>65.1</v>
      </c>
      <c r="I119" s="84">
        <f t="shared" si="19"/>
        <v>1874.88</v>
      </c>
      <c r="J119" s="84">
        <f t="shared" si="20"/>
        <v>2343.6</v>
      </c>
      <c r="K119" s="104" t="s">
        <v>373</v>
      </c>
    </row>
    <row r="120" ht="40.5" customHeight="1" spans="1:11">
      <c r="A120" s="82" t="s">
        <v>374</v>
      </c>
      <c r="B120" s="82" t="s">
        <v>30</v>
      </c>
      <c r="C120" s="82" t="s">
        <v>375</v>
      </c>
      <c r="D120" s="87" t="s">
        <v>376</v>
      </c>
      <c r="E120" s="82" t="s">
        <v>74</v>
      </c>
      <c r="F120" s="96">
        <v>6</v>
      </c>
      <c r="G120" s="89">
        <v>24.71</v>
      </c>
      <c r="H120" s="84">
        <f t="shared" si="18"/>
        <v>30.8875</v>
      </c>
      <c r="I120" s="84">
        <f t="shared" si="19"/>
        <v>148.26</v>
      </c>
      <c r="J120" s="84">
        <f t="shared" si="20"/>
        <v>185.325</v>
      </c>
      <c r="K120" s="104" t="s">
        <v>326</v>
      </c>
    </row>
    <row r="121" ht="40.5" customHeight="1" spans="1:11">
      <c r="A121" s="82" t="s">
        <v>377</v>
      </c>
      <c r="B121" s="82" t="s">
        <v>30</v>
      </c>
      <c r="C121" s="82" t="s">
        <v>378</v>
      </c>
      <c r="D121" s="87" t="s">
        <v>379</v>
      </c>
      <c r="E121" s="82" t="s">
        <v>74</v>
      </c>
      <c r="F121" s="96">
        <v>20</v>
      </c>
      <c r="G121" s="89">
        <v>8.75</v>
      </c>
      <c r="H121" s="84">
        <f t="shared" si="18"/>
        <v>10.9375</v>
      </c>
      <c r="I121" s="84">
        <f t="shared" si="19"/>
        <v>175</v>
      </c>
      <c r="J121" s="84">
        <f t="shared" si="20"/>
        <v>218.75</v>
      </c>
      <c r="K121" s="104" t="s">
        <v>380</v>
      </c>
    </row>
    <row r="122" ht="40.5" customHeight="1" spans="1:11">
      <c r="A122" s="82" t="s">
        <v>381</v>
      </c>
      <c r="B122" s="82" t="s">
        <v>30</v>
      </c>
      <c r="C122" s="82" t="s">
        <v>382</v>
      </c>
      <c r="D122" s="87" t="s">
        <v>383</v>
      </c>
      <c r="E122" s="82" t="s">
        <v>74</v>
      </c>
      <c r="F122" s="96">
        <v>13</v>
      </c>
      <c r="G122" s="89">
        <v>64.3</v>
      </c>
      <c r="H122" s="84">
        <f t="shared" si="18"/>
        <v>80.375</v>
      </c>
      <c r="I122" s="84">
        <f t="shared" si="19"/>
        <v>835.9</v>
      </c>
      <c r="J122" s="84">
        <f t="shared" si="20"/>
        <v>1044.875</v>
      </c>
      <c r="K122" s="104" t="s">
        <v>384</v>
      </c>
    </row>
    <row r="123" ht="40.5" customHeight="1" spans="1:11">
      <c r="A123" s="82" t="s">
        <v>385</v>
      </c>
      <c r="B123" s="82" t="s">
        <v>30</v>
      </c>
      <c r="C123" s="83" t="s">
        <v>386</v>
      </c>
      <c r="D123" s="87" t="s">
        <v>387</v>
      </c>
      <c r="E123" s="82" t="s">
        <v>74</v>
      </c>
      <c r="F123" s="96">
        <v>24</v>
      </c>
      <c r="G123" s="89">
        <v>29.83</v>
      </c>
      <c r="H123" s="84">
        <f t="shared" si="18"/>
        <v>37.2875</v>
      </c>
      <c r="I123" s="84">
        <f t="shared" si="19"/>
        <v>715.92</v>
      </c>
      <c r="J123" s="84">
        <f t="shared" si="20"/>
        <v>894.9</v>
      </c>
      <c r="K123" s="104" t="s">
        <v>388</v>
      </c>
    </row>
    <row r="124" ht="40.5" customHeight="1" spans="1:11">
      <c r="A124" s="82" t="s">
        <v>389</v>
      </c>
      <c r="B124" s="82" t="s">
        <v>30</v>
      </c>
      <c r="C124" s="83" t="s">
        <v>390</v>
      </c>
      <c r="D124" s="87" t="s">
        <v>391</v>
      </c>
      <c r="E124" s="82" t="s">
        <v>74</v>
      </c>
      <c r="F124" s="96">
        <v>2</v>
      </c>
      <c r="G124" s="109">
        <v>23.63</v>
      </c>
      <c r="H124" s="84">
        <f t="shared" si="18"/>
        <v>29.5375</v>
      </c>
      <c r="I124" s="84">
        <f t="shared" si="19"/>
        <v>47.26</v>
      </c>
      <c r="J124" s="84">
        <f t="shared" si="20"/>
        <v>59.075</v>
      </c>
      <c r="K124" s="104" t="s">
        <v>392</v>
      </c>
    </row>
    <row r="125" ht="46.5" customHeight="1" spans="1:11">
      <c r="A125" s="82" t="s">
        <v>393</v>
      </c>
      <c r="B125" s="82" t="s">
        <v>30</v>
      </c>
      <c r="C125" s="82" t="s">
        <v>394</v>
      </c>
      <c r="D125" s="87" t="s">
        <v>395</v>
      </c>
      <c r="E125" s="82" t="s">
        <v>48</v>
      </c>
      <c r="F125" s="96">
        <v>150</v>
      </c>
      <c r="G125" s="89">
        <v>7.59</v>
      </c>
      <c r="H125" s="84">
        <f t="shared" si="18"/>
        <v>9.4875</v>
      </c>
      <c r="I125" s="84">
        <f t="shared" si="19"/>
        <v>1138.5</v>
      </c>
      <c r="J125" s="84">
        <f t="shared" si="20"/>
        <v>1423.125</v>
      </c>
      <c r="K125" s="104" t="s">
        <v>396</v>
      </c>
    </row>
    <row r="126" ht="39.75" customHeight="1" spans="1:11">
      <c r="A126" s="82" t="s">
        <v>397</v>
      </c>
      <c r="B126" s="82" t="s">
        <v>30</v>
      </c>
      <c r="C126" s="82" t="s">
        <v>398</v>
      </c>
      <c r="D126" s="87" t="s">
        <v>399</v>
      </c>
      <c r="E126" s="82" t="s">
        <v>48</v>
      </c>
      <c r="F126" s="96">
        <v>100</v>
      </c>
      <c r="G126" s="89">
        <v>21.83</v>
      </c>
      <c r="H126" s="84">
        <f t="shared" si="18"/>
        <v>27.2875</v>
      </c>
      <c r="I126" s="84">
        <f t="shared" si="19"/>
        <v>2183</v>
      </c>
      <c r="J126" s="84">
        <f t="shared" si="20"/>
        <v>2728.75</v>
      </c>
      <c r="K126" s="73" t="s">
        <v>400</v>
      </c>
    </row>
    <row r="127" ht="52.5" customHeight="1" spans="1:11">
      <c r="A127" s="82" t="s">
        <v>401</v>
      </c>
      <c r="B127" s="82" t="s">
        <v>30</v>
      </c>
      <c r="C127" s="82" t="s">
        <v>402</v>
      </c>
      <c r="D127" s="87" t="s">
        <v>403</v>
      </c>
      <c r="E127" s="82" t="s">
        <v>74</v>
      </c>
      <c r="F127" s="96">
        <v>4</v>
      </c>
      <c r="G127" s="89">
        <v>81.63</v>
      </c>
      <c r="H127" s="84">
        <f t="shared" si="18"/>
        <v>102.0375</v>
      </c>
      <c r="I127" s="84">
        <f t="shared" si="19"/>
        <v>326.52</v>
      </c>
      <c r="J127" s="84">
        <f t="shared" si="20"/>
        <v>408.15</v>
      </c>
      <c r="K127" s="73" t="s">
        <v>404</v>
      </c>
    </row>
    <row r="128" ht="24.95" customHeight="1" spans="1:11">
      <c r="A128" s="91"/>
      <c r="B128" s="91"/>
      <c r="C128" s="91"/>
      <c r="D128" s="92"/>
      <c r="E128" s="91"/>
      <c r="F128" s="91"/>
      <c r="G128" s="91"/>
      <c r="H128" s="98" t="s">
        <v>27</v>
      </c>
      <c r="I128" s="107">
        <f>SUM(I96:I127)</f>
        <v>26088.368</v>
      </c>
      <c r="J128" s="107">
        <f>SUM(J96:J127)</f>
        <v>32610.46</v>
      </c>
      <c r="K128" s="68"/>
    </row>
    <row r="129" ht="24.95" customHeight="1" spans="1:11">
      <c r="A129" s="78">
        <v>9</v>
      </c>
      <c r="B129" s="86"/>
      <c r="C129" s="86"/>
      <c r="D129" s="81" t="s">
        <v>405</v>
      </c>
      <c r="E129" s="81"/>
      <c r="F129" s="81"/>
      <c r="G129" s="81"/>
      <c r="H129" s="81"/>
      <c r="I129" s="81"/>
      <c r="J129" s="81"/>
      <c r="K129" s="80"/>
    </row>
    <row r="130" ht="26.25" customHeight="1" spans="1:11">
      <c r="A130" s="82" t="s">
        <v>406</v>
      </c>
      <c r="B130" s="82" t="s">
        <v>30</v>
      </c>
      <c r="C130" s="95" t="s">
        <v>286</v>
      </c>
      <c r="D130" s="87" t="s">
        <v>407</v>
      </c>
      <c r="E130" s="82" t="s">
        <v>74</v>
      </c>
      <c r="F130" s="88">
        <v>1</v>
      </c>
      <c r="G130" s="84">
        <v>991.52</v>
      </c>
      <c r="H130" s="84">
        <f t="shared" ref="H130:H145" si="21">G130*1.25</f>
        <v>1239.4</v>
      </c>
      <c r="I130" s="84">
        <f t="shared" ref="I130:I145" si="22">F130*G130</f>
        <v>991.52</v>
      </c>
      <c r="J130" s="84">
        <f t="shared" ref="J130:J145" si="23">F130*H130</f>
        <v>1239.4</v>
      </c>
      <c r="K130" s="104" t="s">
        <v>408</v>
      </c>
    </row>
    <row r="131" ht="26.25" customHeight="1" spans="1:11">
      <c r="A131" s="82" t="s">
        <v>409</v>
      </c>
      <c r="B131" s="82" t="s">
        <v>30</v>
      </c>
      <c r="C131" s="95" t="s">
        <v>85</v>
      </c>
      <c r="D131" s="87" t="s">
        <v>86</v>
      </c>
      <c r="E131" s="82" t="s">
        <v>87</v>
      </c>
      <c r="F131" s="88">
        <v>6</v>
      </c>
      <c r="G131" s="84">
        <v>44.1</v>
      </c>
      <c r="H131" s="84">
        <f t="shared" si="21"/>
        <v>55.125</v>
      </c>
      <c r="I131" s="84">
        <f t="shared" si="22"/>
        <v>264.6</v>
      </c>
      <c r="J131" s="84">
        <f t="shared" si="23"/>
        <v>330.75</v>
      </c>
      <c r="K131" s="104" t="s">
        <v>410</v>
      </c>
    </row>
    <row r="132" ht="26.25" customHeight="1" spans="1:11">
      <c r="A132" s="82" t="s">
        <v>411</v>
      </c>
      <c r="B132" s="82" t="s">
        <v>30</v>
      </c>
      <c r="C132" s="95" t="s">
        <v>292</v>
      </c>
      <c r="D132" s="87" t="s">
        <v>293</v>
      </c>
      <c r="E132" s="82" t="s">
        <v>87</v>
      </c>
      <c r="F132" s="88">
        <v>6</v>
      </c>
      <c r="G132" s="84">
        <v>16.46</v>
      </c>
      <c r="H132" s="84">
        <f t="shared" si="21"/>
        <v>20.575</v>
      </c>
      <c r="I132" s="84">
        <f t="shared" si="22"/>
        <v>98.76</v>
      </c>
      <c r="J132" s="84">
        <f t="shared" si="23"/>
        <v>123.45</v>
      </c>
      <c r="K132" s="104" t="s">
        <v>410</v>
      </c>
    </row>
    <row r="133" ht="21.75" customHeight="1" spans="1:11">
      <c r="A133" s="82" t="s">
        <v>412</v>
      </c>
      <c r="B133" s="82" t="s">
        <v>30</v>
      </c>
      <c r="C133" s="82" t="s">
        <v>413</v>
      </c>
      <c r="D133" s="87" t="s">
        <v>414</v>
      </c>
      <c r="E133" s="82" t="s">
        <v>74</v>
      </c>
      <c r="F133" s="96">
        <v>24</v>
      </c>
      <c r="G133" s="89">
        <v>15.4</v>
      </c>
      <c r="H133" s="84">
        <f t="shared" si="21"/>
        <v>19.25</v>
      </c>
      <c r="I133" s="84">
        <f t="shared" si="22"/>
        <v>369.6</v>
      </c>
      <c r="J133" s="84">
        <f t="shared" si="23"/>
        <v>462</v>
      </c>
      <c r="K133" s="73" t="s">
        <v>415</v>
      </c>
    </row>
    <row r="134" ht="42" customHeight="1" spans="1:11">
      <c r="A134" s="82" t="s">
        <v>416</v>
      </c>
      <c r="B134" s="82" t="s">
        <v>30</v>
      </c>
      <c r="C134" s="82" t="s">
        <v>417</v>
      </c>
      <c r="D134" s="87" t="s">
        <v>418</v>
      </c>
      <c r="E134" s="82" t="s">
        <v>74</v>
      </c>
      <c r="F134" s="96">
        <v>15</v>
      </c>
      <c r="G134" s="89">
        <v>25.69</v>
      </c>
      <c r="H134" s="84">
        <f t="shared" si="21"/>
        <v>32.1125</v>
      </c>
      <c r="I134" s="84">
        <f t="shared" si="22"/>
        <v>385.35</v>
      </c>
      <c r="J134" s="84">
        <f t="shared" si="23"/>
        <v>481.6875</v>
      </c>
      <c r="K134" s="73" t="s">
        <v>415</v>
      </c>
    </row>
    <row r="135" ht="24.75" customHeight="1" spans="1:11">
      <c r="A135" s="82" t="s">
        <v>419</v>
      </c>
      <c r="B135" s="82" t="s">
        <v>30</v>
      </c>
      <c r="C135" s="82" t="s">
        <v>420</v>
      </c>
      <c r="D135" s="87" t="s">
        <v>421</v>
      </c>
      <c r="E135" s="82" t="s">
        <v>74</v>
      </c>
      <c r="F135" s="96">
        <v>15</v>
      </c>
      <c r="G135" s="89">
        <v>47.65</v>
      </c>
      <c r="H135" s="84">
        <f t="shared" si="21"/>
        <v>59.5625</v>
      </c>
      <c r="I135" s="84">
        <f t="shared" si="22"/>
        <v>714.75</v>
      </c>
      <c r="J135" s="84">
        <f t="shared" si="23"/>
        <v>893.4375</v>
      </c>
      <c r="K135" s="73" t="s">
        <v>415</v>
      </c>
    </row>
    <row r="136" ht="22.5" customHeight="1" spans="1:11">
      <c r="A136" s="82" t="s">
        <v>422</v>
      </c>
      <c r="B136" s="82" t="s">
        <v>30</v>
      </c>
      <c r="C136" s="82" t="s">
        <v>423</v>
      </c>
      <c r="D136" s="87" t="s">
        <v>424</v>
      </c>
      <c r="E136" s="82" t="s">
        <v>74</v>
      </c>
      <c r="F136" s="96">
        <v>15</v>
      </c>
      <c r="G136" s="89">
        <v>194.15</v>
      </c>
      <c r="H136" s="84">
        <f t="shared" si="21"/>
        <v>242.6875</v>
      </c>
      <c r="I136" s="84">
        <f t="shared" si="22"/>
        <v>2912.25</v>
      </c>
      <c r="J136" s="84">
        <f t="shared" si="23"/>
        <v>3640.3125</v>
      </c>
      <c r="K136" s="73" t="s">
        <v>415</v>
      </c>
    </row>
    <row r="137" ht="27" customHeight="1" spans="1:11">
      <c r="A137" s="82" t="s">
        <v>425</v>
      </c>
      <c r="B137" s="82" t="s">
        <v>30</v>
      </c>
      <c r="C137" s="82" t="s">
        <v>426</v>
      </c>
      <c r="D137" s="87" t="s">
        <v>427</v>
      </c>
      <c r="E137" s="82" t="s">
        <v>74</v>
      </c>
      <c r="F137" s="96">
        <v>15</v>
      </c>
      <c r="G137" s="89">
        <v>8.24</v>
      </c>
      <c r="H137" s="84">
        <f t="shared" si="21"/>
        <v>10.3</v>
      </c>
      <c r="I137" s="84">
        <f t="shared" si="22"/>
        <v>123.6</v>
      </c>
      <c r="J137" s="84">
        <f t="shared" si="23"/>
        <v>154.5</v>
      </c>
      <c r="K137" s="73" t="s">
        <v>415</v>
      </c>
    </row>
    <row r="138" ht="41.25" customHeight="1" spans="1:11">
      <c r="A138" s="82" t="s">
        <v>428</v>
      </c>
      <c r="B138" s="82" t="s">
        <v>30</v>
      </c>
      <c r="C138" s="82" t="s">
        <v>429</v>
      </c>
      <c r="D138" s="87" t="s">
        <v>430</v>
      </c>
      <c r="E138" s="82" t="s">
        <v>48</v>
      </c>
      <c r="F138" s="96">
        <v>150</v>
      </c>
      <c r="G138" s="89">
        <v>29.43</v>
      </c>
      <c r="H138" s="84">
        <f t="shared" si="21"/>
        <v>36.7875</v>
      </c>
      <c r="I138" s="84">
        <f t="shared" si="22"/>
        <v>4414.5</v>
      </c>
      <c r="J138" s="84">
        <f t="shared" si="23"/>
        <v>5518.125</v>
      </c>
      <c r="K138" s="73" t="s">
        <v>415</v>
      </c>
    </row>
    <row r="139" ht="41.25" customHeight="1" spans="1:11">
      <c r="A139" s="82" t="s">
        <v>431</v>
      </c>
      <c r="B139" s="82" t="s">
        <v>30</v>
      </c>
      <c r="C139" s="82" t="s">
        <v>432</v>
      </c>
      <c r="D139" s="87" t="s">
        <v>433</v>
      </c>
      <c r="E139" s="82" t="s">
        <v>48</v>
      </c>
      <c r="F139" s="96">
        <v>37.5</v>
      </c>
      <c r="G139" s="89">
        <v>35.63</v>
      </c>
      <c r="H139" s="84">
        <f t="shared" si="21"/>
        <v>44.5375</v>
      </c>
      <c r="I139" s="84">
        <f t="shared" si="22"/>
        <v>1336.125</v>
      </c>
      <c r="J139" s="84">
        <f t="shared" si="23"/>
        <v>1670.15625</v>
      </c>
      <c r="K139" s="73" t="s">
        <v>415</v>
      </c>
    </row>
    <row r="140" ht="28.5" customHeight="1" spans="1:11">
      <c r="A140" s="82" t="s">
        <v>434</v>
      </c>
      <c r="B140" s="82" t="s">
        <v>30</v>
      </c>
      <c r="C140" s="82" t="s">
        <v>435</v>
      </c>
      <c r="D140" s="87" t="s">
        <v>436</v>
      </c>
      <c r="E140" s="82" t="s">
        <v>48</v>
      </c>
      <c r="F140" s="96">
        <v>100</v>
      </c>
      <c r="G140" s="89">
        <v>48.81</v>
      </c>
      <c r="H140" s="84">
        <f t="shared" si="21"/>
        <v>61.0125</v>
      </c>
      <c r="I140" s="84">
        <f t="shared" si="22"/>
        <v>4881</v>
      </c>
      <c r="J140" s="84">
        <f t="shared" si="23"/>
        <v>6101.25</v>
      </c>
      <c r="K140" s="73" t="s">
        <v>415</v>
      </c>
    </row>
    <row r="141" ht="27" customHeight="1" spans="1:11">
      <c r="A141" s="82" t="s">
        <v>437</v>
      </c>
      <c r="B141" s="82" t="s">
        <v>30</v>
      </c>
      <c r="C141" s="82" t="s">
        <v>438</v>
      </c>
      <c r="D141" s="87" t="s">
        <v>439</v>
      </c>
      <c r="E141" s="82" t="s">
        <v>74</v>
      </c>
      <c r="F141" s="96">
        <v>14</v>
      </c>
      <c r="G141" s="89">
        <v>30.62</v>
      </c>
      <c r="H141" s="84">
        <f t="shared" si="21"/>
        <v>38.275</v>
      </c>
      <c r="I141" s="84">
        <f t="shared" si="22"/>
        <v>428.68</v>
      </c>
      <c r="J141" s="84">
        <f t="shared" si="23"/>
        <v>535.85</v>
      </c>
      <c r="K141" s="73" t="s">
        <v>415</v>
      </c>
    </row>
    <row r="142" ht="24" customHeight="1" spans="1:11">
      <c r="A142" s="82" t="s">
        <v>440</v>
      </c>
      <c r="B142" s="82" t="s">
        <v>30</v>
      </c>
      <c r="C142" s="82" t="s">
        <v>441</v>
      </c>
      <c r="D142" s="87" t="s">
        <v>442</v>
      </c>
      <c r="E142" s="82" t="s">
        <v>74</v>
      </c>
      <c r="F142" s="96">
        <v>6</v>
      </c>
      <c r="G142" s="89">
        <v>57.89</v>
      </c>
      <c r="H142" s="84">
        <f t="shared" si="21"/>
        <v>72.3625</v>
      </c>
      <c r="I142" s="84">
        <f t="shared" si="22"/>
        <v>347.34</v>
      </c>
      <c r="J142" s="84">
        <f t="shared" si="23"/>
        <v>434.175</v>
      </c>
      <c r="K142" s="73" t="s">
        <v>415</v>
      </c>
    </row>
    <row r="143" ht="24.75" customHeight="1" spans="1:11">
      <c r="A143" s="82" t="s">
        <v>443</v>
      </c>
      <c r="B143" s="82" t="s">
        <v>30</v>
      </c>
      <c r="C143" s="82" t="s">
        <v>444</v>
      </c>
      <c r="D143" s="87" t="s">
        <v>445</v>
      </c>
      <c r="E143" s="82" t="s">
        <v>74</v>
      </c>
      <c r="F143" s="96">
        <v>24</v>
      </c>
      <c r="G143" s="89">
        <v>16.53</v>
      </c>
      <c r="H143" s="84">
        <f t="shared" si="21"/>
        <v>20.6625</v>
      </c>
      <c r="I143" s="84">
        <f t="shared" si="22"/>
        <v>396.72</v>
      </c>
      <c r="J143" s="84">
        <f t="shared" si="23"/>
        <v>495.9</v>
      </c>
      <c r="K143" s="73" t="s">
        <v>415</v>
      </c>
    </row>
    <row r="144" ht="41.25" customHeight="1" spans="1:11">
      <c r="A144" s="82" t="s">
        <v>446</v>
      </c>
      <c r="B144" s="82" t="s">
        <v>30</v>
      </c>
      <c r="C144" s="82" t="s">
        <v>447</v>
      </c>
      <c r="D144" s="87" t="s">
        <v>448</v>
      </c>
      <c r="E144" s="82" t="s">
        <v>74</v>
      </c>
      <c r="F144" s="96">
        <v>1</v>
      </c>
      <c r="G144" s="89">
        <v>386.57</v>
      </c>
      <c r="H144" s="84">
        <f t="shared" si="21"/>
        <v>483.2125</v>
      </c>
      <c r="I144" s="84">
        <f t="shared" si="22"/>
        <v>386.57</v>
      </c>
      <c r="J144" s="84">
        <f t="shared" si="23"/>
        <v>483.2125</v>
      </c>
      <c r="K144" s="73" t="s">
        <v>415</v>
      </c>
    </row>
    <row r="145" ht="42.75" customHeight="1" spans="1:11">
      <c r="A145" s="82" t="s">
        <v>449</v>
      </c>
      <c r="B145" s="82" t="s">
        <v>30</v>
      </c>
      <c r="C145" s="82" t="s">
        <v>450</v>
      </c>
      <c r="D145" s="87" t="s">
        <v>451</v>
      </c>
      <c r="E145" s="82" t="s">
        <v>74</v>
      </c>
      <c r="F145" s="96">
        <v>24</v>
      </c>
      <c r="G145" s="89">
        <v>15.93</v>
      </c>
      <c r="H145" s="84">
        <f t="shared" si="21"/>
        <v>19.9125</v>
      </c>
      <c r="I145" s="84">
        <f t="shared" si="22"/>
        <v>382.32</v>
      </c>
      <c r="J145" s="84">
        <f t="shared" si="23"/>
        <v>477.9</v>
      </c>
      <c r="K145" s="73" t="s">
        <v>415</v>
      </c>
    </row>
    <row r="146" ht="24.95" customHeight="1" spans="1:11">
      <c r="A146" s="91"/>
      <c r="B146" s="91"/>
      <c r="C146" s="91"/>
      <c r="D146" s="92"/>
      <c r="E146" s="91"/>
      <c r="F146" s="91"/>
      <c r="G146" s="91"/>
      <c r="H146" s="98" t="s">
        <v>27</v>
      </c>
      <c r="I146" s="107">
        <f>SUM(I130:I145)</f>
        <v>18433.685</v>
      </c>
      <c r="J146" s="107">
        <f>SUM(J130:J145)</f>
        <v>23042.10625</v>
      </c>
      <c r="K146" s="68"/>
    </row>
    <row r="147" ht="24.95" customHeight="1" spans="1:11">
      <c r="A147" s="78">
        <v>10</v>
      </c>
      <c r="B147" s="86"/>
      <c r="C147" s="86"/>
      <c r="D147" s="81" t="s">
        <v>452</v>
      </c>
      <c r="E147" s="81"/>
      <c r="F147" s="81"/>
      <c r="G147" s="81"/>
      <c r="H147" s="81"/>
      <c r="I147" s="81"/>
      <c r="J147" s="81"/>
      <c r="K147" s="80"/>
    </row>
    <row r="148" ht="44.25" customHeight="1" spans="1:11">
      <c r="A148" s="82" t="s">
        <v>453</v>
      </c>
      <c r="B148" s="82" t="s">
        <v>30</v>
      </c>
      <c r="C148" s="82" t="s">
        <v>454</v>
      </c>
      <c r="D148" s="87" t="s">
        <v>455</v>
      </c>
      <c r="E148" s="82" t="s">
        <v>74</v>
      </c>
      <c r="F148" s="96">
        <v>1</v>
      </c>
      <c r="G148" s="89">
        <v>631.55</v>
      </c>
      <c r="H148" s="84">
        <f t="shared" ref="H148:H164" si="24">G148*1.25</f>
        <v>789.4375</v>
      </c>
      <c r="I148" s="84">
        <f t="shared" ref="I148:I164" si="25">F148*G148</f>
        <v>631.55</v>
      </c>
      <c r="J148" s="84">
        <f t="shared" ref="J148:J164" si="26">F148*H148</f>
        <v>789.4375</v>
      </c>
      <c r="K148" s="73" t="s">
        <v>456</v>
      </c>
    </row>
    <row r="149" ht="35.25" customHeight="1" spans="1:11">
      <c r="A149" s="82" t="s">
        <v>457</v>
      </c>
      <c r="B149" s="82" t="s">
        <v>30</v>
      </c>
      <c r="C149" s="82" t="s">
        <v>458</v>
      </c>
      <c r="D149" s="87" t="s">
        <v>459</v>
      </c>
      <c r="E149" s="82" t="s">
        <v>48</v>
      </c>
      <c r="F149" s="96">
        <v>42</v>
      </c>
      <c r="G149" s="89">
        <v>36.02</v>
      </c>
      <c r="H149" s="84">
        <f t="shared" si="24"/>
        <v>45.025</v>
      </c>
      <c r="I149" s="84">
        <f t="shared" si="25"/>
        <v>1512.84</v>
      </c>
      <c r="J149" s="84">
        <f t="shared" si="26"/>
        <v>1891.05</v>
      </c>
      <c r="K149" s="104" t="s">
        <v>460</v>
      </c>
    </row>
    <row r="150" ht="40.5" customHeight="1" spans="1:11">
      <c r="A150" s="82" t="s">
        <v>461</v>
      </c>
      <c r="B150" s="82" t="s">
        <v>30</v>
      </c>
      <c r="C150" s="82" t="s">
        <v>462</v>
      </c>
      <c r="D150" s="87" t="s">
        <v>463</v>
      </c>
      <c r="E150" s="82" t="s">
        <v>48</v>
      </c>
      <c r="F150" s="96">
        <v>6</v>
      </c>
      <c r="G150" s="89">
        <v>28.04</v>
      </c>
      <c r="H150" s="84">
        <f t="shared" si="24"/>
        <v>35.05</v>
      </c>
      <c r="I150" s="84">
        <f t="shared" si="25"/>
        <v>168.24</v>
      </c>
      <c r="J150" s="84">
        <f t="shared" si="26"/>
        <v>210.3</v>
      </c>
      <c r="K150" s="104" t="s">
        <v>464</v>
      </c>
    </row>
    <row r="151" ht="45" customHeight="1" spans="1:11">
      <c r="A151" s="82" t="s">
        <v>465</v>
      </c>
      <c r="B151" s="82" t="s">
        <v>30</v>
      </c>
      <c r="C151" s="82" t="s">
        <v>466</v>
      </c>
      <c r="D151" s="87" t="s">
        <v>467</v>
      </c>
      <c r="E151" s="82" t="s">
        <v>48</v>
      </c>
      <c r="F151" s="96">
        <v>36</v>
      </c>
      <c r="G151" s="89">
        <v>71.03</v>
      </c>
      <c r="H151" s="84">
        <f t="shared" si="24"/>
        <v>88.7875</v>
      </c>
      <c r="I151" s="84">
        <f t="shared" si="25"/>
        <v>2557.08</v>
      </c>
      <c r="J151" s="84">
        <f t="shared" si="26"/>
        <v>3196.35</v>
      </c>
      <c r="K151" s="104" t="s">
        <v>468</v>
      </c>
    </row>
    <row r="152" ht="59.25" customHeight="1" spans="1:11">
      <c r="A152" s="82" t="s">
        <v>469</v>
      </c>
      <c r="B152" s="82" t="s">
        <v>30</v>
      </c>
      <c r="C152" s="82" t="s">
        <v>470</v>
      </c>
      <c r="D152" s="87" t="s">
        <v>471</v>
      </c>
      <c r="E152" s="82" t="s">
        <v>48</v>
      </c>
      <c r="F152" s="96">
        <v>18</v>
      </c>
      <c r="G152" s="89">
        <v>41.07</v>
      </c>
      <c r="H152" s="84">
        <f t="shared" si="24"/>
        <v>51.3375</v>
      </c>
      <c r="I152" s="84">
        <f t="shared" si="25"/>
        <v>739.26</v>
      </c>
      <c r="J152" s="84">
        <f t="shared" si="26"/>
        <v>924.075</v>
      </c>
      <c r="K152" s="104" t="s">
        <v>472</v>
      </c>
    </row>
    <row r="153" ht="36.75" customHeight="1" spans="1:11">
      <c r="A153" s="82" t="s">
        <v>473</v>
      </c>
      <c r="B153" s="82" t="s">
        <v>30</v>
      </c>
      <c r="C153" s="82" t="s">
        <v>474</v>
      </c>
      <c r="D153" s="87" t="s">
        <v>475</v>
      </c>
      <c r="E153" s="82" t="s">
        <v>74</v>
      </c>
      <c r="F153" s="96">
        <v>3</v>
      </c>
      <c r="G153" s="89">
        <v>298.66</v>
      </c>
      <c r="H153" s="84">
        <f t="shared" si="24"/>
        <v>373.325</v>
      </c>
      <c r="I153" s="84">
        <f t="shared" si="25"/>
        <v>895.98</v>
      </c>
      <c r="J153" s="84">
        <f t="shared" si="26"/>
        <v>1119.975</v>
      </c>
      <c r="K153" s="73" t="s">
        <v>476</v>
      </c>
    </row>
    <row r="154" ht="42" customHeight="1" spans="1:11">
      <c r="A154" s="82" t="s">
        <v>477</v>
      </c>
      <c r="B154" s="82" t="s">
        <v>30</v>
      </c>
      <c r="C154" s="82" t="s">
        <v>478</v>
      </c>
      <c r="D154" s="87" t="s">
        <v>479</v>
      </c>
      <c r="E154" s="82" t="s">
        <v>74</v>
      </c>
      <c r="F154" s="96">
        <v>9</v>
      </c>
      <c r="G154" s="89">
        <v>106.38</v>
      </c>
      <c r="H154" s="84">
        <f t="shared" si="24"/>
        <v>132.975</v>
      </c>
      <c r="I154" s="84">
        <f t="shared" si="25"/>
        <v>957.42</v>
      </c>
      <c r="J154" s="84">
        <f t="shared" si="26"/>
        <v>1196.775</v>
      </c>
      <c r="K154" s="73" t="s">
        <v>480</v>
      </c>
    </row>
    <row r="155" ht="42" customHeight="1" spans="1:11">
      <c r="A155" s="82" t="s">
        <v>481</v>
      </c>
      <c r="B155" s="82" t="s">
        <v>30</v>
      </c>
      <c r="C155" s="82" t="s">
        <v>482</v>
      </c>
      <c r="D155" s="87" t="s">
        <v>483</v>
      </c>
      <c r="E155" s="82" t="s">
        <v>74</v>
      </c>
      <c r="F155" s="96">
        <v>2</v>
      </c>
      <c r="G155" s="89">
        <v>399.97</v>
      </c>
      <c r="H155" s="84">
        <f t="shared" si="24"/>
        <v>499.9625</v>
      </c>
      <c r="I155" s="84">
        <f t="shared" si="25"/>
        <v>799.94</v>
      </c>
      <c r="J155" s="84">
        <f t="shared" si="26"/>
        <v>999.925</v>
      </c>
      <c r="K155" s="73" t="s">
        <v>484</v>
      </c>
    </row>
    <row r="156" ht="42" customHeight="1" spans="1:11">
      <c r="A156" s="82" t="s">
        <v>485</v>
      </c>
      <c r="B156" s="82" t="s">
        <v>30</v>
      </c>
      <c r="C156" s="82" t="s">
        <v>486</v>
      </c>
      <c r="D156" s="87" t="s">
        <v>487</v>
      </c>
      <c r="E156" s="82" t="s">
        <v>74</v>
      </c>
      <c r="F156" s="96">
        <v>2</v>
      </c>
      <c r="G156" s="89">
        <v>142.5</v>
      </c>
      <c r="H156" s="84">
        <f t="shared" si="24"/>
        <v>178.125</v>
      </c>
      <c r="I156" s="84">
        <f t="shared" si="25"/>
        <v>285</v>
      </c>
      <c r="J156" s="84">
        <f t="shared" si="26"/>
        <v>356.25</v>
      </c>
      <c r="K156" s="73" t="s">
        <v>488</v>
      </c>
    </row>
    <row r="157" ht="42" customHeight="1" spans="1:11">
      <c r="A157" s="82" t="s">
        <v>489</v>
      </c>
      <c r="B157" s="82" t="s">
        <v>30</v>
      </c>
      <c r="C157" s="82" t="s">
        <v>490</v>
      </c>
      <c r="D157" s="87" t="s">
        <v>491</v>
      </c>
      <c r="E157" s="82" t="s">
        <v>48</v>
      </c>
      <c r="F157" s="96">
        <v>0.7</v>
      </c>
      <c r="G157" s="89">
        <v>191.26</v>
      </c>
      <c r="H157" s="84">
        <f t="shared" si="24"/>
        <v>239.075</v>
      </c>
      <c r="I157" s="84">
        <f t="shared" si="25"/>
        <v>133.882</v>
      </c>
      <c r="J157" s="84">
        <f t="shared" si="26"/>
        <v>167.3525</v>
      </c>
      <c r="K157" s="73" t="s">
        <v>492</v>
      </c>
    </row>
    <row r="158" ht="42" customHeight="1" spans="1:11">
      <c r="A158" s="82" t="s">
        <v>493</v>
      </c>
      <c r="B158" s="82" t="s">
        <v>30</v>
      </c>
      <c r="C158" s="82" t="s">
        <v>494</v>
      </c>
      <c r="D158" s="87" t="s">
        <v>495</v>
      </c>
      <c r="E158" s="82" t="s">
        <v>74</v>
      </c>
      <c r="F158" s="96">
        <v>1</v>
      </c>
      <c r="G158" s="89">
        <v>711.09</v>
      </c>
      <c r="H158" s="84">
        <f t="shared" si="24"/>
        <v>888.8625</v>
      </c>
      <c r="I158" s="84">
        <f t="shared" si="25"/>
        <v>711.09</v>
      </c>
      <c r="J158" s="84">
        <f t="shared" si="26"/>
        <v>888.8625</v>
      </c>
      <c r="K158" s="73" t="s">
        <v>496</v>
      </c>
    </row>
    <row r="159" ht="42" customHeight="1" spans="1:11">
      <c r="A159" s="82" t="s">
        <v>497</v>
      </c>
      <c r="B159" s="82" t="s">
        <v>30</v>
      </c>
      <c r="C159" s="82" t="s">
        <v>498</v>
      </c>
      <c r="D159" s="87" t="s">
        <v>499</v>
      </c>
      <c r="E159" s="82" t="s">
        <v>74</v>
      </c>
      <c r="F159" s="96">
        <v>1</v>
      </c>
      <c r="G159" s="89">
        <v>812.64</v>
      </c>
      <c r="H159" s="84">
        <f t="shared" si="24"/>
        <v>1015.8</v>
      </c>
      <c r="I159" s="84">
        <f t="shared" si="25"/>
        <v>812.64</v>
      </c>
      <c r="J159" s="84">
        <f t="shared" si="26"/>
        <v>1015.8</v>
      </c>
      <c r="K159" s="73" t="s">
        <v>496</v>
      </c>
    </row>
    <row r="160" ht="33.75" customHeight="1" spans="1:11">
      <c r="A160" s="82" t="s">
        <v>500</v>
      </c>
      <c r="B160" s="82" t="s">
        <v>501</v>
      </c>
      <c r="C160" s="82">
        <v>377</v>
      </c>
      <c r="D160" s="87" t="s">
        <v>502</v>
      </c>
      <c r="E160" s="82" t="s">
        <v>74</v>
      </c>
      <c r="F160" s="96">
        <v>1</v>
      </c>
      <c r="G160" s="89">
        <v>41.43</v>
      </c>
      <c r="H160" s="84">
        <f t="shared" si="24"/>
        <v>51.7875</v>
      </c>
      <c r="I160" s="84">
        <f t="shared" si="25"/>
        <v>41.43</v>
      </c>
      <c r="J160" s="84">
        <f t="shared" si="26"/>
        <v>51.7875</v>
      </c>
      <c r="K160" s="73"/>
    </row>
    <row r="161" ht="33.75" customHeight="1" spans="1:11">
      <c r="A161" s="82" t="s">
        <v>503</v>
      </c>
      <c r="B161" s="82" t="s">
        <v>30</v>
      </c>
      <c r="C161" s="82" t="s">
        <v>504</v>
      </c>
      <c r="D161" s="87" t="s">
        <v>505</v>
      </c>
      <c r="E161" s="82" t="s">
        <v>74</v>
      </c>
      <c r="F161" s="96">
        <v>3</v>
      </c>
      <c r="G161" s="89">
        <v>54.31</v>
      </c>
      <c r="H161" s="84">
        <f t="shared" si="24"/>
        <v>67.8875</v>
      </c>
      <c r="I161" s="84">
        <f t="shared" si="25"/>
        <v>162.93</v>
      </c>
      <c r="J161" s="84">
        <f t="shared" si="26"/>
        <v>203.6625</v>
      </c>
      <c r="K161" s="73" t="s">
        <v>476</v>
      </c>
    </row>
    <row r="162" ht="36.75" customHeight="1" spans="1:11">
      <c r="A162" s="82" t="s">
        <v>506</v>
      </c>
      <c r="B162" s="82" t="s">
        <v>30</v>
      </c>
      <c r="C162" s="82" t="s">
        <v>507</v>
      </c>
      <c r="D162" s="87" t="s">
        <v>508</v>
      </c>
      <c r="E162" s="82" t="s">
        <v>74</v>
      </c>
      <c r="F162" s="96">
        <v>1</v>
      </c>
      <c r="G162" s="89">
        <v>216.05</v>
      </c>
      <c r="H162" s="84">
        <f t="shared" si="24"/>
        <v>270.0625</v>
      </c>
      <c r="I162" s="84">
        <f t="shared" si="25"/>
        <v>216.05</v>
      </c>
      <c r="J162" s="84">
        <f t="shared" si="26"/>
        <v>270.0625</v>
      </c>
      <c r="K162" s="73" t="s">
        <v>509</v>
      </c>
    </row>
    <row r="163" ht="36.75" customHeight="1" spans="1:11">
      <c r="A163" s="82" t="s">
        <v>510</v>
      </c>
      <c r="B163" s="82" t="s">
        <v>30</v>
      </c>
      <c r="C163" s="82" t="s">
        <v>511</v>
      </c>
      <c r="D163" s="87" t="s">
        <v>512</v>
      </c>
      <c r="E163" s="82" t="s">
        <v>74</v>
      </c>
      <c r="F163" s="96">
        <v>1</v>
      </c>
      <c r="G163" s="89">
        <v>102.55</v>
      </c>
      <c r="H163" s="84">
        <f t="shared" si="24"/>
        <v>128.1875</v>
      </c>
      <c r="I163" s="84">
        <f t="shared" si="25"/>
        <v>102.55</v>
      </c>
      <c r="J163" s="84">
        <f t="shared" si="26"/>
        <v>128.1875</v>
      </c>
      <c r="K163" s="73" t="s">
        <v>513</v>
      </c>
    </row>
    <row r="164" ht="45.75" customHeight="1" spans="1:11">
      <c r="A164" s="82" t="s">
        <v>514</v>
      </c>
      <c r="B164" s="82" t="s">
        <v>30</v>
      </c>
      <c r="C164" s="82" t="s">
        <v>515</v>
      </c>
      <c r="D164" s="87" t="s">
        <v>516</v>
      </c>
      <c r="E164" s="82" t="s">
        <v>74</v>
      </c>
      <c r="F164" s="96">
        <v>2</v>
      </c>
      <c r="G164" s="89">
        <v>141.69</v>
      </c>
      <c r="H164" s="84">
        <f t="shared" si="24"/>
        <v>177.1125</v>
      </c>
      <c r="I164" s="84">
        <f t="shared" si="25"/>
        <v>283.38</v>
      </c>
      <c r="J164" s="84">
        <f t="shared" si="26"/>
        <v>354.225</v>
      </c>
      <c r="K164" s="73" t="s">
        <v>517</v>
      </c>
    </row>
    <row r="165" ht="24.95" customHeight="1" spans="1:11">
      <c r="A165" s="91"/>
      <c r="B165" s="91"/>
      <c r="C165" s="91"/>
      <c r="D165" s="92"/>
      <c r="E165" s="91"/>
      <c r="F165" s="91"/>
      <c r="G165" s="91"/>
      <c r="H165" s="85" t="s">
        <v>27</v>
      </c>
      <c r="I165" s="103">
        <f>SUM(I148:I164)</f>
        <v>11011.262</v>
      </c>
      <c r="J165" s="103">
        <f>SUM(J148:J164)</f>
        <v>13764.0775</v>
      </c>
      <c r="K165" s="68"/>
    </row>
    <row r="166" ht="24.95" customHeight="1" spans="1:11">
      <c r="A166" s="78">
        <v>11</v>
      </c>
      <c r="B166" s="86"/>
      <c r="C166" s="86"/>
      <c r="D166" s="81" t="s">
        <v>518</v>
      </c>
      <c r="E166" s="81"/>
      <c r="F166" s="81"/>
      <c r="G166" s="81"/>
      <c r="H166" s="81"/>
      <c r="I166" s="81"/>
      <c r="J166" s="81"/>
      <c r="K166" s="80"/>
    </row>
    <row r="167" ht="36" customHeight="1" spans="1:11">
      <c r="A167" s="82" t="s">
        <v>519</v>
      </c>
      <c r="B167" s="82" t="s">
        <v>30</v>
      </c>
      <c r="C167" s="82" t="s">
        <v>520</v>
      </c>
      <c r="D167" s="87" t="s">
        <v>521</v>
      </c>
      <c r="E167" s="82" t="s">
        <v>33</v>
      </c>
      <c r="F167" s="96">
        <v>270</v>
      </c>
      <c r="G167" s="89">
        <v>12.35</v>
      </c>
      <c r="H167" s="84">
        <f>G167*1.25</f>
        <v>15.4375</v>
      </c>
      <c r="I167" s="84">
        <f>F167*G167</f>
        <v>3334.5</v>
      </c>
      <c r="J167" s="84">
        <f>F167*H167</f>
        <v>4168.125</v>
      </c>
      <c r="K167" s="73" t="s">
        <v>522</v>
      </c>
    </row>
    <row r="168" ht="24.95" customHeight="1" spans="1:11">
      <c r="A168" s="91"/>
      <c r="B168" s="91"/>
      <c r="C168" s="91"/>
      <c r="D168" s="92"/>
      <c r="E168" s="91"/>
      <c r="F168" s="91"/>
      <c r="G168" s="91"/>
      <c r="H168" s="110" t="s">
        <v>27</v>
      </c>
      <c r="I168" s="115">
        <f>SUM(I167:I167)</f>
        <v>3334.5</v>
      </c>
      <c r="J168" s="115">
        <f>SUM(J167:J167)</f>
        <v>4168.125</v>
      </c>
      <c r="K168" s="116"/>
    </row>
    <row r="169" ht="18" spans="1:11">
      <c r="A169" s="91"/>
      <c r="B169" s="91"/>
      <c r="C169" s="91"/>
      <c r="D169" s="92"/>
      <c r="E169" s="91"/>
      <c r="F169" s="91"/>
      <c r="G169" s="91"/>
      <c r="H169" s="111"/>
      <c r="I169" s="117"/>
      <c r="J169" s="117"/>
      <c r="K169" s="116"/>
    </row>
    <row r="170" ht="24.95" customHeight="1" spans="1:11">
      <c r="A170" s="91"/>
      <c r="B170" s="91"/>
      <c r="C170" s="91"/>
      <c r="D170" s="92"/>
      <c r="E170" s="91"/>
      <c r="F170" s="91"/>
      <c r="G170" s="91"/>
      <c r="H170" s="111"/>
      <c r="I170" s="77" t="s">
        <v>523</v>
      </c>
      <c r="J170" s="118" t="s">
        <v>524</v>
      </c>
      <c r="K170" s="116"/>
    </row>
    <row r="171" ht="24.95" customHeight="1" spans="1:11">
      <c r="A171" s="91"/>
      <c r="B171" s="91"/>
      <c r="C171" s="91"/>
      <c r="D171" s="112"/>
      <c r="E171" s="112"/>
      <c r="F171" s="111"/>
      <c r="G171" s="111"/>
      <c r="H171" s="77" t="s">
        <v>525</v>
      </c>
      <c r="I171" s="118">
        <f>SUM(I30,I43,I51,I59,I83,I94,I128,I146,I165,I168,I16)</f>
        <v>315561.7768</v>
      </c>
      <c r="J171" s="118">
        <f>SUM(J30,J43,J51,J59,J83,J94,J128,J146,J165,J168,J16)</f>
        <v>391394.141</v>
      </c>
      <c r="K171" s="116"/>
    </row>
    <row r="172" ht="18" spans="1:11">
      <c r="A172" s="113"/>
      <c r="B172" s="113"/>
      <c r="C172" s="113"/>
      <c r="D172" s="114"/>
      <c r="E172" s="113"/>
      <c r="F172" s="113"/>
      <c r="G172" s="113"/>
      <c r="H172" s="113"/>
      <c r="I172" s="119"/>
      <c r="J172" s="113"/>
      <c r="K172" s="65"/>
    </row>
  </sheetData>
  <mergeCells count="8">
    <mergeCell ref="D2:J2"/>
    <mergeCell ref="H4:J4"/>
    <mergeCell ref="H5:J5"/>
    <mergeCell ref="H6:J6"/>
    <mergeCell ref="H7:J7"/>
    <mergeCell ref="H8:J8"/>
    <mergeCell ref="A11:K11"/>
    <mergeCell ref="D171:E171"/>
  </mergeCells>
  <printOptions horizontalCentered="1"/>
  <pageMargins left="0" right="0" top="0.196527777777778" bottom="0.196527777777778" header="0.511805555555555" footer="0.511805555555555"/>
  <pageSetup paperSize="8" scale="52" firstPageNumber="0" fitToHeight="6" orientation="landscape" useFirstPageNumber="1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2"/>
  <sheetViews>
    <sheetView tabSelected="1" zoomScale="90" zoomScaleNormal="90" topLeftCell="C25" workbookViewId="0">
      <selection activeCell="C43" sqref="$A43:$XFD1048576"/>
    </sheetView>
  </sheetViews>
  <sheetFormatPr defaultColWidth="8.72380952380952" defaultRowHeight="15" outlineLevelCol="6"/>
  <cols>
    <col min="1" max="1" width="8.72380952380952" style="15"/>
    <col min="2" max="2" width="68.7142857142857" style="16" customWidth="1"/>
    <col min="3" max="3" width="33.1428571428571" style="16" customWidth="1"/>
    <col min="4" max="4" width="16.4285714285714" style="16" customWidth="1"/>
    <col min="5" max="7" width="17.8571428571429" style="16" customWidth="1"/>
    <col min="8" max="16384" width="8.72380952380952" style="15"/>
  </cols>
  <sheetData>
    <row r="2" ht="90" customHeight="1"/>
    <row r="3" ht="22.5" customHeight="1" spans="1:7">
      <c r="A3" s="17" t="s">
        <v>526</v>
      </c>
      <c r="B3" s="18"/>
      <c r="C3" s="18"/>
      <c r="D3" s="18"/>
      <c r="E3" s="18"/>
      <c r="F3" s="18"/>
      <c r="G3" s="18"/>
    </row>
    <row r="4" ht="15.75" spans="1:7">
      <c r="A4" s="19"/>
      <c r="B4" s="19"/>
      <c r="C4" s="19"/>
      <c r="D4" s="19"/>
      <c r="E4" s="19"/>
      <c r="F4" s="19"/>
      <c r="G4" s="19"/>
    </row>
    <row r="5" ht="23.25" customHeight="1" spans="1:7">
      <c r="A5" s="20" t="str">
        <f>'ORÇAMENTO '!$A$4</f>
        <v>OBRA: CONSTRUÇÃO DE GALPÃO DO CRAS - CENTRO DE REFERÊNCIA DE ASSISTÊNCIA SOCIAL </v>
      </c>
      <c r="B5" s="20"/>
      <c r="C5" s="20"/>
      <c r="D5" s="20"/>
      <c r="E5" s="20"/>
      <c r="F5" s="20"/>
      <c r="G5" s="20"/>
    </row>
    <row r="6" ht="17.25" customHeight="1" spans="1:7">
      <c r="A6" s="21" t="str">
        <f>'ORÇAMENTO '!$A$6</f>
        <v>LOCAL: AVENIDA PRESBÍTERO ADOLFO DE GÓES - JARDIM NOVA PILAR - PILAR DO SUL/SP </v>
      </c>
      <c r="B6" s="21"/>
      <c r="C6" s="21"/>
      <c r="D6" s="21"/>
      <c r="E6" s="21"/>
      <c r="F6" s="21"/>
      <c r="G6" s="19"/>
    </row>
    <row r="7" ht="19.5" customHeight="1" spans="1:7">
      <c r="A7" s="21" t="str">
        <f>'ORÇAMENTO '!$A$8</f>
        <v>PROPRIETÁRIO: PREFEITURA MUNICIPAL DE PILAR DO SUL-SP</v>
      </c>
      <c r="B7" s="21"/>
      <c r="C7" s="21"/>
      <c r="D7" s="19"/>
      <c r="E7" s="19"/>
      <c r="F7" s="19"/>
      <c r="G7" s="19"/>
    </row>
    <row r="8" ht="27" customHeight="1" spans="1:7">
      <c r="A8" s="22"/>
      <c r="B8" s="22"/>
      <c r="C8" s="22"/>
      <c r="D8" s="22"/>
      <c r="E8" s="22"/>
      <c r="F8" s="22"/>
      <c r="G8" s="22"/>
    </row>
    <row r="9" ht="35" customHeight="1" spans="1:7">
      <c r="A9" s="16"/>
      <c r="D9" s="23" t="s">
        <v>527</v>
      </c>
      <c r="E9" s="24"/>
      <c r="F9" s="24"/>
      <c r="G9" s="25"/>
    </row>
    <row r="10" ht="21" customHeight="1" spans="1:7">
      <c r="A10" s="23" t="s">
        <v>528</v>
      </c>
      <c r="B10" s="24" t="s">
        <v>529</v>
      </c>
      <c r="C10" s="24" t="s">
        <v>530</v>
      </c>
      <c r="D10" s="24" t="s">
        <v>531</v>
      </c>
      <c r="E10" s="24" t="s">
        <v>532</v>
      </c>
      <c r="F10" s="24" t="s">
        <v>533</v>
      </c>
      <c r="G10" s="25" t="s">
        <v>534</v>
      </c>
    </row>
    <row r="11" ht="21" customHeight="1" spans="1:7">
      <c r="A11" s="26">
        <v>1</v>
      </c>
      <c r="B11" s="27" t="str">
        <f>'ORÇAMENTO '!D14</f>
        <v>ADMINISTRAÇÃO LOCAL</v>
      </c>
      <c r="C11" s="28">
        <f>'ORÇAMENTO '!J16</f>
        <v>12232.32</v>
      </c>
      <c r="D11" s="28">
        <f>C11/4</f>
        <v>3058.08</v>
      </c>
      <c r="E11" s="28">
        <f>C11/4</f>
        <v>3058.08</v>
      </c>
      <c r="F11" s="28">
        <f>C11/4</f>
        <v>3058.08</v>
      </c>
      <c r="G11" s="29">
        <f>C11/4</f>
        <v>3058.08</v>
      </c>
    </row>
    <row r="12" ht="21" customHeight="1" spans="1:7">
      <c r="A12" s="30"/>
      <c r="B12" s="31" t="s">
        <v>535</v>
      </c>
      <c r="C12" s="32">
        <f>C11/C34</f>
        <v>0.031253201616015</v>
      </c>
      <c r="D12" s="32">
        <f>D11/C11</f>
        <v>0.25</v>
      </c>
      <c r="E12" s="32">
        <f>E11/C11</f>
        <v>0.25</v>
      </c>
      <c r="F12" s="32">
        <f>F11/C11</f>
        <v>0.25</v>
      </c>
      <c r="G12" s="33">
        <f>G11/C11</f>
        <v>0.25</v>
      </c>
    </row>
    <row r="13" ht="15.75" spans="1:7">
      <c r="A13" s="26">
        <v>2</v>
      </c>
      <c r="B13" s="27" t="str">
        <f>'ORÇAMENTO '!D17</f>
        <v>SERVIÇOS PRELIMINARES</v>
      </c>
      <c r="C13" s="28">
        <f>'ORÇAMENTO '!J30</f>
        <v>27945.3475</v>
      </c>
      <c r="D13" s="28">
        <f>C13</f>
        <v>27945.3475</v>
      </c>
      <c r="E13" s="28"/>
      <c r="F13" s="28"/>
      <c r="G13" s="29"/>
    </row>
    <row r="14" ht="16.5" spans="1:7">
      <c r="A14" s="30"/>
      <c r="B14" s="31" t="s">
        <v>535</v>
      </c>
      <c r="C14" s="32">
        <f>C13/C34</f>
        <v>0.0713995039082611</v>
      </c>
      <c r="D14" s="32">
        <f>D13/$C$13</f>
        <v>1</v>
      </c>
      <c r="E14" s="32"/>
      <c r="F14" s="32"/>
      <c r="G14" s="33"/>
    </row>
    <row r="15" ht="15.75" spans="1:7">
      <c r="A15" s="26">
        <v>3</v>
      </c>
      <c r="B15" s="27" t="str">
        <f>'ORÇAMENTO '!D31</f>
        <v>INFRAESTRUTURA </v>
      </c>
      <c r="C15" s="28">
        <f>'ORÇAMENTO '!J43</f>
        <v>56223.808125</v>
      </c>
      <c r="D15" s="28">
        <f>C15</f>
        <v>56223.808125</v>
      </c>
      <c r="E15" s="28"/>
      <c r="F15" s="28"/>
      <c r="G15" s="29"/>
    </row>
    <row r="16" ht="16.5" spans="1:7">
      <c r="A16" s="30"/>
      <c r="B16" s="31" t="s">
        <v>535</v>
      </c>
      <c r="C16" s="32">
        <f>C15/C34</f>
        <v>0.143650101612022</v>
      </c>
      <c r="D16" s="32">
        <f>D15/C15</f>
        <v>1</v>
      </c>
      <c r="E16" s="32"/>
      <c r="F16" s="34"/>
      <c r="G16" s="35"/>
    </row>
    <row r="17" ht="21" customHeight="1" spans="1:7">
      <c r="A17" s="26">
        <v>4</v>
      </c>
      <c r="B17" s="36" t="str">
        <f>'ORÇAMENTO '!D44</f>
        <v>SUPERESTRUTURA</v>
      </c>
      <c r="C17" s="28">
        <f>'ORÇAMENTO '!J51</f>
        <v>30140.66725</v>
      </c>
      <c r="D17" s="28"/>
      <c r="E17" s="28">
        <f>C17</f>
        <v>30140.66725</v>
      </c>
      <c r="F17" s="28"/>
      <c r="G17" s="29"/>
    </row>
    <row r="18" ht="19.5" customHeight="1" spans="1:7">
      <c r="A18" s="30"/>
      <c r="B18" s="31" t="s">
        <v>535</v>
      </c>
      <c r="C18" s="32">
        <f>C17/C34</f>
        <v>0.0770084783921178</v>
      </c>
      <c r="D18" s="32"/>
      <c r="E18" s="32">
        <f>E17/$C$17</f>
        <v>1</v>
      </c>
      <c r="F18" s="32"/>
      <c r="G18" s="33"/>
    </row>
    <row r="19" ht="15.75" spans="1:7">
      <c r="A19" s="26">
        <v>5</v>
      </c>
      <c r="B19" s="27" t="str">
        <f>'ORÇAMENTO '!D52</f>
        <v>COBERTURA</v>
      </c>
      <c r="C19" s="37">
        <f>'ORÇAMENTO '!J59</f>
        <v>122907.077</v>
      </c>
      <c r="D19" s="28"/>
      <c r="E19" s="28">
        <f>C19-F19</f>
        <v>81938.0513333333</v>
      </c>
      <c r="F19" s="28">
        <f>C19/3</f>
        <v>40969.0256666667</v>
      </c>
      <c r="G19" s="29"/>
    </row>
    <row r="20" ht="16.5" spans="1:7">
      <c r="A20" s="30"/>
      <c r="B20" s="31" t="s">
        <v>535</v>
      </c>
      <c r="C20" s="32">
        <f>C19/C34</f>
        <v>0.314023803948562</v>
      </c>
      <c r="D20" s="32"/>
      <c r="E20" s="32">
        <f>E19/C19</f>
        <v>0.666666666666667</v>
      </c>
      <c r="F20" s="34">
        <f>F19/C19</f>
        <v>0.333333333333333</v>
      </c>
      <c r="G20" s="35"/>
    </row>
    <row r="21" ht="15.75" spans="1:7">
      <c r="A21" s="26">
        <v>6</v>
      </c>
      <c r="B21" s="27" t="str">
        <f>'ORÇAMENTO '!D60</f>
        <v>ALVENARIA E REVESTIMENTOS </v>
      </c>
      <c r="C21" s="37">
        <f>'ORÇAMENTO '!J83</f>
        <v>49336.453375</v>
      </c>
      <c r="D21" s="28"/>
      <c r="E21" s="38"/>
      <c r="F21" s="28">
        <f>C21/100*85</f>
        <v>41935.98536875</v>
      </c>
      <c r="G21" s="29">
        <f>C21-F21</f>
        <v>7400.46800625</v>
      </c>
    </row>
    <row r="22" ht="16.5" spans="1:7">
      <c r="A22" s="30"/>
      <c r="B22" s="31" t="s">
        <v>535</v>
      </c>
      <c r="C22" s="32">
        <f>C21/C34</f>
        <v>0.126053121921925</v>
      </c>
      <c r="D22" s="32"/>
      <c r="E22" s="32"/>
      <c r="F22" s="39">
        <f>F21/C21</f>
        <v>0.85</v>
      </c>
      <c r="G22" s="35">
        <f>G21/C21</f>
        <v>0.15</v>
      </c>
    </row>
    <row r="23" ht="15.75" spans="1:7">
      <c r="A23" s="26">
        <v>7</v>
      </c>
      <c r="B23" s="27" t="str">
        <f>'ORÇAMENTO '!D84</f>
        <v>ESQUADRIAS E ACESSÓRIOS </v>
      </c>
      <c r="C23" s="37">
        <f>'ORÇAMENTO '!J94</f>
        <v>19023.699</v>
      </c>
      <c r="D23" s="28"/>
      <c r="E23" s="40"/>
      <c r="F23" s="28">
        <f>C23</f>
        <v>19023.699</v>
      </c>
      <c r="G23" s="29"/>
    </row>
    <row r="24" ht="16.5" spans="1:7">
      <c r="A24" s="30"/>
      <c r="B24" s="31" t="s">
        <v>535</v>
      </c>
      <c r="C24" s="32">
        <f>C23/C34</f>
        <v>0.0486049662148622</v>
      </c>
      <c r="D24" s="32"/>
      <c r="E24" s="32"/>
      <c r="F24" s="34">
        <f>F23/C23</f>
        <v>1</v>
      </c>
      <c r="G24" s="35"/>
    </row>
    <row r="25" ht="15.75" spans="1:7">
      <c r="A25" s="26">
        <v>8</v>
      </c>
      <c r="B25" s="27" t="str">
        <f>'ORÇAMENTO '!D95</f>
        <v>ELÉTRICA</v>
      </c>
      <c r="C25" s="37">
        <f>'ORÇAMENTO '!J128</f>
        <v>32610.46</v>
      </c>
      <c r="D25" s="28"/>
      <c r="E25" s="28">
        <f>C25-F25</f>
        <v>16305.23</v>
      </c>
      <c r="F25" s="28">
        <f>C25/2</f>
        <v>16305.23</v>
      </c>
      <c r="G25" s="29"/>
    </row>
    <row r="26" ht="16.5" spans="1:7">
      <c r="A26" s="30"/>
      <c r="B26" s="31" t="s">
        <v>535</v>
      </c>
      <c r="C26" s="32">
        <f>C25/C34</f>
        <v>0.0833187229545166</v>
      </c>
      <c r="D26" s="32"/>
      <c r="E26" s="32">
        <f>E25/C25</f>
        <v>0.5</v>
      </c>
      <c r="F26" s="32">
        <f>F25/$C$25</f>
        <v>0.5</v>
      </c>
      <c r="G26" s="33"/>
    </row>
    <row r="27" ht="15.75" spans="1:7">
      <c r="A27" s="26">
        <v>9</v>
      </c>
      <c r="B27" s="27" t="str">
        <f>'ORÇAMENTO '!D129</f>
        <v>SPDA - SISTEMA DE PROTEÇÃO CONTRA DESCARGAS ATMOSFÉRICAS </v>
      </c>
      <c r="C27" s="37">
        <f>'ORÇAMENTO '!J146</f>
        <v>23042.10625</v>
      </c>
      <c r="D27" s="28"/>
      <c r="E27" s="40"/>
      <c r="F27" s="28">
        <f>C27</f>
        <v>23042.10625</v>
      </c>
      <c r="G27" s="41"/>
    </row>
    <row r="28" ht="16.5" spans="1:7">
      <c r="A28" s="30"/>
      <c r="B28" s="31" t="s">
        <v>535</v>
      </c>
      <c r="C28" s="32">
        <f>C27/C34</f>
        <v>0.0588718732251028</v>
      </c>
      <c r="D28" s="32"/>
      <c r="E28" s="32"/>
      <c r="F28" s="34">
        <f>F27/C27</f>
        <v>1</v>
      </c>
      <c r="G28" s="42"/>
    </row>
    <row r="29" ht="18" customHeight="1" spans="1:7">
      <c r="A29" s="26">
        <v>10</v>
      </c>
      <c r="B29" s="27" t="str">
        <f>'ORÇAMENTO '!D147</f>
        <v>HIDROSSANITÁRIO</v>
      </c>
      <c r="C29" s="37">
        <f>'ORÇAMENTO '!J165</f>
        <v>13764.0775</v>
      </c>
      <c r="D29" s="28"/>
      <c r="E29" s="28"/>
      <c r="F29" s="28">
        <f>C29/3*2</f>
        <v>9176.05166666667</v>
      </c>
      <c r="G29" s="29">
        <f>$C$29/3</f>
        <v>4588.02583333333</v>
      </c>
    </row>
    <row r="30" ht="16.5" spans="1:7">
      <c r="A30" s="30"/>
      <c r="B30" s="31" t="s">
        <v>535</v>
      </c>
      <c r="C30" s="32">
        <f>C29/C34</f>
        <v>0.0351667949469892</v>
      </c>
      <c r="D30" s="32"/>
      <c r="E30" s="32"/>
      <c r="F30" s="32">
        <f>F29/$C$29</f>
        <v>0.666666666666667</v>
      </c>
      <c r="G30" s="33">
        <f>G29/$C$29</f>
        <v>0.333333333333333</v>
      </c>
    </row>
    <row r="31" ht="15.75" spans="1:7">
      <c r="A31" s="26">
        <v>11</v>
      </c>
      <c r="B31" s="27" t="str">
        <f>'ORÇAMENTO '!D166</f>
        <v>SERVIÇOS FINAIS </v>
      </c>
      <c r="C31" s="37">
        <f>'ORÇAMENTO '!J168</f>
        <v>4168.125</v>
      </c>
      <c r="D31" s="28"/>
      <c r="E31" s="40"/>
      <c r="F31" s="28"/>
      <c r="G31" s="29">
        <f>C31</f>
        <v>4168.125</v>
      </c>
    </row>
    <row r="32" ht="16.5" spans="1:7">
      <c r="A32" s="30"/>
      <c r="B32" s="31" t="s">
        <v>535</v>
      </c>
      <c r="C32" s="32">
        <f>C31/C34</f>
        <v>0.0106494312596263</v>
      </c>
      <c r="D32" s="32"/>
      <c r="E32" s="32"/>
      <c r="F32" s="34"/>
      <c r="G32" s="35">
        <f>G31/C31</f>
        <v>1</v>
      </c>
    </row>
    <row r="33" ht="16.5" spans="1:7">
      <c r="A33" s="43" t="s">
        <v>536</v>
      </c>
      <c r="D33" s="44"/>
      <c r="E33" s="44"/>
      <c r="F33" s="44"/>
      <c r="G33" s="44"/>
    </row>
    <row r="34" ht="16.5" spans="1:7">
      <c r="A34" s="16"/>
      <c r="B34" s="23" t="s">
        <v>537</v>
      </c>
      <c r="C34" s="45">
        <f>C11+C13+C15+C17+C19+C21+C23+C25+C27+C29+C31</f>
        <v>391394.141</v>
      </c>
      <c r="D34" s="46"/>
      <c r="E34" s="46"/>
      <c r="F34" s="46"/>
      <c r="G34" s="46"/>
    </row>
    <row r="35" ht="16.5" spans="1:7">
      <c r="A35" s="44"/>
      <c r="B35" s="47"/>
      <c r="C35" s="48"/>
      <c r="D35" s="46"/>
      <c r="E35" s="46"/>
      <c r="F35" s="46"/>
      <c r="G35" s="46"/>
    </row>
    <row r="36" ht="19.5" customHeight="1" spans="1:7">
      <c r="A36" s="16"/>
      <c r="B36" s="26" t="s">
        <v>538</v>
      </c>
      <c r="C36" s="49"/>
      <c r="D36" s="50">
        <f>D11+D13+D15</f>
        <v>87227.235625</v>
      </c>
      <c r="E36" s="50">
        <f>E11+E17+E19+E25</f>
        <v>131442.028583333</v>
      </c>
      <c r="F36" s="50">
        <f>F11+F19+F21+F23+F25+F27+F29</f>
        <v>153510.177952083</v>
      </c>
      <c r="G36" s="50">
        <f>G11+G21+G29+G31</f>
        <v>19214.6988395833</v>
      </c>
    </row>
    <row r="37" ht="18.75" customHeight="1" spans="1:7">
      <c r="A37" s="16"/>
      <c r="B37" s="51" t="s">
        <v>539</v>
      </c>
      <c r="C37" s="52"/>
      <c r="D37" s="53">
        <f>D36/C34</f>
        <v>0.222862905924287</v>
      </c>
      <c r="E37" s="53">
        <f>E36/C34</f>
        <v>0.335830342905755</v>
      </c>
      <c r="F37" s="53">
        <f>F36/C34</f>
        <v>0.39221378623571</v>
      </c>
      <c r="G37" s="53">
        <f>G36/C34</f>
        <v>0.0490929649342485</v>
      </c>
    </row>
    <row r="38" ht="18.75" customHeight="1" spans="1:7">
      <c r="A38" s="16"/>
      <c r="B38" s="51" t="s">
        <v>540</v>
      </c>
      <c r="C38" s="52"/>
      <c r="D38" s="54">
        <f>SUM(D36)</f>
        <v>87227.235625</v>
      </c>
      <c r="E38" s="54">
        <f>SUM(D38,E36)</f>
        <v>218669.264208333</v>
      </c>
      <c r="F38" s="54">
        <f>SUM(E38,F36)</f>
        <v>372179.442160417</v>
      </c>
      <c r="G38" s="54">
        <f>SUM(F38,G36)</f>
        <v>391394.141</v>
      </c>
    </row>
    <row r="39" ht="20.25" customHeight="1" spans="1:7">
      <c r="A39" s="16"/>
      <c r="B39" s="30" t="s">
        <v>541</v>
      </c>
      <c r="C39" s="55"/>
      <c r="D39" s="32">
        <f>SUM(D37)</f>
        <v>0.222862905924287</v>
      </c>
      <c r="E39" s="32">
        <f>SUM(D39,E37)</f>
        <v>0.558693248830041</v>
      </c>
      <c r="F39" s="32">
        <f>SUM(E39,F37)</f>
        <v>0.950907035065751</v>
      </c>
      <c r="G39" s="32">
        <f>SUM(F39,G37)</f>
        <v>1</v>
      </c>
    </row>
    <row r="40" ht="15.75" spans="1:7">
      <c r="A40" s="56"/>
      <c r="B40" s="56"/>
      <c r="C40" s="57"/>
      <c r="D40" s="58"/>
      <c r="E40" s="58"/>
      <c r="F40" s="58"/>
      <c r="G40" s="58"/>
    </row>
    <row r="41" ht="16.5" customHeight="1" spans="1:7">
      <c r="A41" s="59" t="s">
        <v>542</v>
      </c>
      <c r="B41" s="60"/>
      <c r="C41" s="60"/>
      <c r="D41" s="60"/>
      <c r="E41" s="60"/>
      <c r="F41" s="60"/>
      <c r="G41" s="60"/>
    </row>
    <row r="42" spans="1:7">
      <c r="A42" s="61"/>
      <c r="B42" s="61"/>
      <c r="C42" s="61"/>
      <c r="D42" s="61"/>
      <c r="E42" s="61"/>
      <c r="F42" s="61"/>
      <c r="G42" s="61"/>
    </row>
  </sheetData>
  <mergeCells count="10">
    <mergeCell ref="A3:G3"/>
    <mergeCell ref="A5:G5"/>
    <mergeCell ref="A6:F6"/>
    <mergeCell ref="A7:C7"/>
    <mergeCell ref="D9:G9"/>
    <mergeCell ref="B36:C36"/>
    <mergeCell ref="B37:C37"/>
    <mergeCell ref="B38:C38"/>
    <mergeCell ref="B39:C39"/>
    <mergeCell ref="A41:G41"/>
  </mergeCells>
  <printOptions horizontalCentered="1" verticalCentered="1"/>
  <pageMargins left="0" right="0.511805555555555" top="0.196527777777778" bottom="0.7875" header="0.511805555555555" footer="0.511805555555555"/>
  <pageSetup paperSize="9" scale="61" firstPageNumber="0" orientation="landscape" useFirstPageNumber="1" horizontalDpi="300" verticalDpi="300"/>
  <headerFooter/>
  <ignoredErrors>
    <ignoredError sqref="F21:G32;D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115" zoomScaleNormal="115" workbookViewId="0">
      <selection activeCell="F15" sqref="F15"/>
    </sheetView>
  </sheetViews>
  <sheetFormatPr defaultColWidth="9.14285714285714" defaultRowHeight="15" outlineLevelCol="6"/>
  <cols>
    <col min="1" max="1" width="19.3809523809524" customWidth="1"/>
    <col min="2" max="2" width="32.0380952380952" customWidth="1"/>
    <col min="3" max="3" width="33.9047619047619" customWidth="1"/>
    <col min="4" max="4" width="7.42857142857143" customWidth="1"/>
    <col min="5" max="5" width="10.5714285714286" customWidth="1"/>
    <col min="6" max="6" width="18.5714285714286" customWidth="1"/>
    <col min="7" max="7" width="17.4285714285714" customWidth="1"/>
  </cols>
  <sheetData>
    <row r="1" ht="16.5" spans="1:7">
      <c r="A1" s="1"/>
      <c r="B1" s="1"/>
      <c r="C1" s="1"/>
      <c r="D1" s="1"/>
      <c r="E1" s="1"/>
      <c r="F1" s="1"/>
      <c r="G1" s="1"/>
    </row>
    <row r="2" ht="53" customHeight="1" spans="1:7">
      <c r="A2" s="1"/>
      <c r="B2" s="1"/>
      <c r="C2" s="1"/>
      <c r="D2" s="1"/>
      <c r="E2" s="1"/>
      <c r="F2" s="1"/>
      <c r="G2" s="1"/>
    </row>
    <row r="3" ht="16.5" spans="1:7">
      <c r="A3" s="2"/>
      <c r="B3" s="2"/>
      <c r="C3" s="2"/>
      <c r="D3" s="2"/>
      <c r="E3" s="2"/>
      <c r="F3" s="2"/>
      <c r="G3" s="2"/>
    </row>
    <row r="4" ht="16.5" spans="1:7">
      <c r="A4" s="2"/>
      <c r="B4" s="2"/>
      <c r="C4" s="2"/>
      <c r="D4" s="2"/>
      <c r="E4" s="2"/>
      <c r="F4" s="2"/>
      <c r="G4" s="2"/>
    </row>
    <row r="5" ht="16.5" spans="1:7">
      <c r="A5" s="3"/>
      <c r="B5" s="3"/>
      <c r="C5" s="3"/>
      <c r="D5" s="3"/>
      <c r="E5" s="3"/>
      <c r="F5" s="3"/>
      <c r="G5" s="3"/>
    </row>
    <row r="6" ht="31" customHeight="1" spans="1:7">
      <c r="A6" s="4" t="s">
        <v>543</v>
      </c>
      <c r="B6" s="4"/>
      <c r="C6" s="4"/>
      <c r="D6" s="4"/>
      <c r="E6" s="4"/>
      <c r="F6" s="4"/>
      <c r="G6" s="4"/>
    </row>
    <row r="7" ht="16.5" spans="1:7">
      <c r="A7" s="5" t="s">
        <v>528</v>
      </c>
      <c r="B7" s="5" t="s">
        <v>544</v>
      </c>
      <c r="C7" s="6" t="s">
        <v>545</v>
      </c>
      <c r="D7" s="7" t="s">
        <v>546</v>
      </c>
      <c r="E7" s="8" t="s">
        <v>547</v>
      </c>
      <c r="F7" s="5" t="s">
        <v>548</v>
      </c>
      <c r="G7" s="5" t="s">
        <v>549</v>
      </c>
    </row>
    <row r="8" ht="49.5" spans="1:7">
      <c r="A8" s="9">
        <v>1</v>
      </c>
      <c r="B8" s="9">
        <v>90778</v>
      </c>
      <c r="C8" s="10" t="s">
        <v>550</v>
      </c>
      <c r="D8" s="9" t="s">
        <v>551</v>
      </c>
      <c r="E8" s="9">
        <f>4*6</f>
        <v>24</v>
      </c>
      <c r="F8" s="11">
        <v>99.68</v>
      </c>
      <c r="G8" s="11">
        <f>E8*F8</f>
        <v>2392.32</v>
      </c>
    </row>
    <row r="9" ht="49.5" spans="1:7">
      <c r="A9" s="9">
        <v>2</v>
      </c>
      <c r="B9" s="9">
        <v>90776</v>
      </c>
      <c r="C9" s="10" t="s">
        <v>552</v>
      </c>
      <c r="D9" s="9" t="s">
        <v>551</v>
      </c>
      <c r="E9" s="9">
        <f>40*6</f>
        <v>240</v>
      </c>
      <c r="F9" s="11">
        <v>41</v>
      </c>
      <c r="G9" s="11">
        <f>E9*F9</f>
        <v>9840</v>
      </c>
    </row>
    <row r="10" ht="16.5" spans="1:7">
      <c r="A10" s="12"/>
      <c r="B10" s="12"/>
      <c r="C10" s="12"/>
      <c r="D10" s="13" t="s">
        <v>525</v>
      </c>
      <c r="E10" s="13"/>
      <c r="F10" s="13"/>
      <c r="G10" s="14">
        <f>G9+G8</f>
        <v>12232.32</v>
      </c>
    </row>
  </sheetData>
  <mergeCells count="2">
    <mergeCell ref="A6:G6"/>
    <mergeCell ref="D10:F1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PREFEITURA MUNICIPAL</Company>
  <Application>LibreOffice/6.4.6.2$Windows_X86_64 LibreOffice_project/0ce51a4fd21bff07a5c061082cc82c5ed232f115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ORÇAMENTO </vt:lpstr>
      <vt:lpstr>CRONOGRAMA</vt:lpstr>
      <vt:lpstr>ADM LOCAL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Soiurb</cp:lastModifiedBy>
  <cp:revision>25</cp:revision>
  <dcterms:created xsi:type="dcterms:W3CDTF">2009-06-24T12:27:00Z</dcterms:created>
  <cp:lastPrinted>2023-11-08T19:45:00Z</cp:lastPrinted>
  <dcterms:modified xsi:type="dcterms:W3CDTF">2024-04-12T18:56:03Z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PREFEITURA MUNICIPAL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294C76A55EDA4602A944C201524C5D73</vt:lpwstr>
  </property>
  <property fmtid="{D5CDD505-2E9C-101B-9397-08002B2CF9AE}" pid="10" name="KSOProductBuildVer">
    <vt:lpwstr>1046-12.2.0.13489</vt:lpwstr>
  </property>
</Properties>
</file>