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Compartilhada\Licitações 2024\Certames\Concorrência Eletrônica\Conc 12-2024 (9692-2024) - Av. José Rugine - Trecho 5\"/>
    </mc:Choice>
  </mc:AlternateContent>
  <bookViews>
    <workbookView xWindow="0" yWindow="0" windowWidth="38400" windowHeight="13125" tabRatio="500" activeTab="2"/>
  </bookViews>
  <sheets>
    <sheet name="PLANILHA ORÇAMENTÁRIA" sheetId="1" r:id="rId1"/>
    <sheet name="CRONOGRAMA" sheetId="2" r:id="rId2"/>
    <sheet name="ADM LOCAL " sheetId="3" r:id="rId3"/>
  </sheets>
  <definedNames>
    <definedName name="_xlnm.Print_Area" localSheetId="1">CRONOGRAMA!$A$1:$E$41</definedName>
    <definedName name="_xlnm.Print_Area" localSheetId="0">'PLANILHA ORÇAMENTÁRIA'!$A$1:$J$60</definedName>
    <definedName name="_xlnm.Print_Titles" localSheetId="0">'PLANILHA ORÇAMENTÁRIA'!$14:$14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3" l="1"/>
  <c r="G10" i="3"/>
  <c r="G9" i="3"/>
  <c r="E29" i="2"/>
  <c r="D29" i="2"/>
  <c r="E28" i="2"/>
  <c r="D28" i="2"/>
  <c r="E27" i="2"/>
  <c r="D27" i="2"/>
  <c r="E26" i="2"/>
  <c r="D26" i="2"/>
  <c r="C24" i="2"/>
  <c r="E22" i="2"/>
  <c r="C22" i="2"/>
  <c r="E21" i="2"/>
  <c r="C21" i="2"/>
  <c r="B21" i="2"/>
  <c r="E20" i="2"/>
  <c r="D20" i="2"/>
  <c r="C20" i="2"/>
  <c r="E19" i="2"/>
  <c r="D19" i="2"/>
  <c r="C19" i="2"/>
  <c r="B19" i="2"/>
  <c r="E18" i="2"/>
  <c r="C18" i="2"/>
  <c r="E17" i="2"/>
  <c r="C17" i="2"/>
  <c r="B17" i="2"/>
  <c r="E16" i="2"/>
  <c r="D16" i="2"/>
  <c r="C16" i="2"/>
  <c r="E15" i="2"/>
  <c r="D15" i="2"/>
  <c r="C15" i="2"/>
  <c r="B15" i="2"/>
  <c r="D14" i="2"/>
  <c r="C14" i="2"/>
  <c r="D13" i="2"/>
  <c r="C13" i="2"/>
  <c r="B13" i="2"/>
  <c r="E12" i="2"/>
  <c r="D12" i="2"/>
  <c r="C12" i="2"/>
  <c r="E11" i="2"/>
  <c r="D11" i="2"/>
  <c r="C11" i="2"/>
  <c r="B11" i="2"/>
  <c r="J46" i="1"/>
  <c r="J45" i="1"/>
  <c r="J43" i="1"/>
  <c r="I43" i="1"/>
  <c r="H43" i="1"/>
  <c r="J42" i="1"/>
  <c r="I42" i="1"/>
  <c r="J41" i="1"/>
  <c r="I41" i="1"/>
  <c r="H41" i="1"/>
  <c r="J40" i="1"/>
  <c r="I40" i="1"/>
  <c r="H40" i="1"/>
  <c r="J39" i="1"/>
  <c r="I39" i="1"/>
  <c r="H39" i="1"/>
  <c r="J38" i="1"/>
  <c r="I38" i="1"/>
  <c r="H38" i="1"/>
  <c r="J37" i="1"/>
  <c r="I37" i="1"/>
  <c r="H37" i="1"/>
  <c r="J36" i="1"/>
  <c r="I36" i="1"/>
  <c r="H36" i="1"/>
  <c r="J35" i="1"/>
  <c r="I35" i="1"/>
  <c r="J34" i="1"/>
  <c r="I34" i="1"/>
  <c r="H34" i="1"/>
  <c r="J33" i="1"/>
  <c r="I33" i="1"/>
  <c r="H33" i="1"/>
  <c r="J32" i="1"/>
  <c r="I32" i="1"/>
  <c r="H32" i="1"/>
  <c r="J31" i="1"/>
  <c r="I31" i="1"/>
  <c r="H31" i="1"/>
  <c r="J30" i="1"/>
  <c r="I30" i="1"/>
  <c r="H30" i="1"/>
  <c r="J29" i="1"/>
  <c r="I29" i="1"/>
  <c r="H29" i="1"/>
  <c r="J28" i="1"/>
  <c r="I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F22" i="1"/>
  <c r="J21" i="1"/>
  <c r="I21" i="1"/>
  <c r="J20" i="1"/>
  <c r="I20" i="1"/>
  <c r="H20" i="1"/>
  <c r="J19" i="1"/>
  <c r="I19" i="1"/>
  <c r="H19" i="1"/>
  <c r="J18" i="1"/>
  <c r="I18" i="1"/>
  <c r="H18" i="1"/>
  <c r="J17" i="1"/>
  <c r="I17" i="1"/>
  <c r="J16" i="1"/>
  <c r="I16" i="1"/>
  <c r="H16" i="1"/>
  <c r="G16" i="1"/>
  <c r="J15" i="1"/>
  <c r="I15" i="1"/>
</calcChain>
</file>

<file path=xl/sharedStrings.xml><?xml version="1.0" encoding="utf-8"?>
<sst xmlns="http://schemas.openxmlformats.org/spreadsheetml/2006/main" count="204" uniqueCount="157">
  <si>
    <t>PLANILHA ORÇAMENTÁRIA</t>
  </si>
  <si>
    <r>
      <t xml:space="preserve">OBRA: </t>
    </r>
    <r>
      <rPr>
        <sz val="12"/>
        <color theme="1"/>
        <rFont val="Arial"/>
        <charset val="1"/>
      </rPr>
      <t>EXECUÇÃO DE PAVIMENTAÇÃO ASFÁLTICA</t>
    </r>
  </si>
  <si>
    <t>BASE ORÇAMENTÁRIA</t>
  </si>
  <si>
    <r>
      <t xml:space="preserve">LOCAL: </t>
    </r>
    <r>
      <rPr>
        <sz val="12"/>
        <color theme="1"/>
        <rFont val="Arial"/>
        <charset val="1"/>
      </rPr>
      <t xml:space="preserve">TRECHO (5) DA AVENIDA JOSÉ RUGINE - BAIRRO GUAÇUZAL </t>
    </r>
  </si>
  <si>
    <t>FONTES</t>
  </si>
  <si>
    <r>
      <t xml:space="preserve">PROPRIETÁRIO: </t>
    </r>
    <r>
      <rPr>
        <sz val="12"/>
        <color theme="1"/>
        <rFont val="Arial"/>
        <charset val="1"/>
      </rPr>
      <t>PREFEITURA MUNICIPAL DE PILAR DO SUL-SP</t>
    </r>
  </si>
  <si>
    <t>SINAPI- DATA BASE: 06/2024 (DESONERADO)</t>
  </si>
  <si>
    <t>CDHU: 194 ( DESONERADO)</t>
  </si>
  <si>
    <t>LEIS SOCIAIS= 97,78%</t>
  </si>
  <si>
    <t>BDI= 25,00%</t>
  </si>
  <si>
    <t>ITEM</t>
  </si>
  <si>
    <t>FONTE</t>
  </si>
  <si>
    <t>CÓD.</t>
  </si>
  <si>
    <t>MATERIAL E MÃO DE OBRA</t>
  </si>
  <si>
    <t>UNIDADE</t>
  </si>
  <si>
    <t>QUANTIDADE</t>
  </si>
  <si>
    <t>PREÇO UNITÁRIO</t>
  </si>
  <si>
    <t>PREÇO UNITÁRIO              COM BDI</t>
  </si>
  <si>
    <t>PREÇO TOTAL SEM BDI</t>
  </si>
  <si>
    <t>PREÇO TOTAL COM BDI</t>
  </si>
  <si>
    <t>MEMÓRIA DE CÁLCULO</t>
  </si>
  <si>
    <t xml:space="preserve">ADMINISTRAÇÃO LOCAL </t>
  </si>
  <si>
    <t>1.1</t>
  </si>
  <si>
    <t>COMP.</t>
  </si>
  <si>
    <t>Administração local</t>
  </si>
  <si>
    <t>vb</t>
  </si>
  <si>
    <t xml:space="preserve">&gt;&gt; Administração local </t>
  </si>
  <si>
    <t>SERVIÇOS PRELIMINARES</t>
  </si>
  <si>
    <t>2.1</t>
  </si>
  <si>
    <t>CDHU</t>
  </si>
  <si>
    <t>02.08.020</t>
  </si>
  <si>
    <t>Placa de identificação para obra</t>
  </si>
  <si>
    <t>m²</t>
  </si>
  <si>
    <r>
      <rPr>
        <sz val="12"/>
        <color theme="1"/>
        <rFont val="Arial"/>
        <charset val="1"/>
      </rPr>
      <t xml:space="preserve">&gt;&gt; Placa nas dimensões= 4,00m x 1,5m = </t>
    </r>
    <r>
      <rPr>
        <b/>
        <sz val="12"/>
        <color theme="1"/>
        <rFont val="Arial"/>
        <charset val="1"/>
      </rPr>
      <t>6,00m²</t>
    </r>
  </si>
  <si>
    <t>2.2</t>
  </si>
  <si>
    <t>02.02.120</t>
  </si>
  <si>
    <r>
      <t xml:space="preserve">Locação de container tipo alojamento </t>
    </r>
    <r>
      <rPr>
        <sz val="12"/>
        <color theme="1"/>
        <rFont val="Times New Roman"/>
        <charset val="1"/>
      </rPr>
      <t>‐</t>
    </r>
    <r>
      <rPr>
        <sz val="12"/>
        <color theme="1"/>
        <rFont val="Arial"/>
        <charset val="1"/>
      </rPr>
      <t xml:space="preserve"> área mínima de 13,80 m²</t>
    </r>
  </si>
  <si>
    <t>un x mês</t>
  </si>
  <si>
    <t>&gt;&gt; 01 unidade x 2 meses</t>
  </si>
  <si>
    <t>2.3</t>
  </si>
  <si>
    <t>02.01.180</t>
  </si>
  <si>
    <t>Banheiro químico modelo Standard, com manutenção conforme exigências da CETESB</t>
  </si>
  <si>
    <t>ESCAVAÇÃO, SUBLEITO, SUB-BASE E BASE</t>
  </si>
  <si>
    <t>3.1</t>
  </si>
  <si>
    <t>SINAPI</t>
  </si>
  <si>
    <t xml:space="preserve">Escavação vertical a céu aberto, em obras de infraestrutura, incluindo carga, descarga e transporte, em solo de 1ª categoria com escavadeira hidráulica (caçamba: 0,8 m³ / 111hp), frota de 5 caminhões basculantes de 14 m³, dmt de 2 km e velocidade média 19km/h. </t>
  </si>
  <si>
    <t>m³</t>
  </si>
  <si>
    <r>
      <t xml:space="preserve">&gt;&gt; Escavação: 597,90m X 8,00m X 0,70m = </t>
    </r>
    <r>
      <rPr>
        <b/>
        <sz val="12"/>
        <color theme="1"/>
        <rFont val="Arial"/>
        <charset val="1"/>
      </rPr>
      <t>3.348,24m³</t>
    </r>
  </si>
  <si>
    <t>3.2</t>
  </si>
  <si>
    <t>Regularização e compactação de subleito, com no minímo 95% do PN.</t>
  </si>
  <si>
    <r>
      <rPr>
        <sz val="12"/>
        <color theme="1"/>
        <rFont val="Arial"/>
        <charset val="1"/>
      </rPr>
      <t xml:space="preserve">&gt;&gt; Regularização e compactação do subleito = </t>
    </r>
    <r>
      <rPr>
        <b/>
        <sz val="12"/>
        <color theme="1"/>
        <rFont val="Arial"/>
        <charset val="1"/>
      </rPr>
      <t>7.203,50m²</t>
    </r>
  </si>
  <si>
    <t>3.3</t>
  </si>
  <si>
    <t>Execução e compactação de base e ou sub base para pavimentação de macadame seco</t>
  </si>
  <si>
    <r>
      <rPr>
        <sz val="12"/>
        <color theme="1"/>
        <rFont val="Arial"/>
        <charset val="1"/>
      </rPr>
      <t xml:space="preserve">&gt;&gt; Base ou sub-base = 7.203,50m² x 0,49m = </t>
    </r>
    <r>
      <rPr>
        <b/>
        <sz val="12"/>
        <color theme="1"/>
        <rFont val="Arial"/>
        <charset val="1"/>
      </rPr>
      <t>3.529,72m³</t>
    </r>
  </si>
  <si>
    <t>3.4</t>
  </si>
  <si>
    <t>Transporte com caminhão basculante de 14 m³, em via urbana pavimentada, dmt até 30 km (macadame seco)</t>
  </si>
  <si>
    <t xml:space="preserve">m³ x km </t>
  </si>
  <si>
    <r>
      <rPr>
        <sz val="12"/>
        <color theme="1"/>
        <rFont val="Arial"/>
        <charset val="1"/>
      </rPr>
      <t xml:space="preserve">&gt;&gt;Volume do item 3.3 x 30 km = 3.529,72m³ x 30km = </t>
    </r>
    <r>
      <rPr>
        <b/>
        <sz val="12"/>
        <color theme="1"/>
        <rFont val="Arial"/>
        <charset val="1"/>
      </rPr>
      <t xml:space="preserve">105.891,60m³ x km </t>
    </r>
  </si>
  <si>
    <t>3.5</t>
  </si>
  <si>
    <t>Execução e compactação de base e ou sub base para pavimentação de brita graduada simples tratada com cimento</t>
  </si>
  <si>
    <r>
      <rPr>
        <sz val="12"/>
        <color theme="1"/>
        <rFont val="Arial"/>
        <charset val="1"/>
      </rPr>
      <t xml:space="preserve">&gt;&gt; Base ou sub-base = 7.203,50m² x 0,15m = </t>
    </r>
    <r>
      <rPr>
        <b/>
        <sz val="12"/>
        <color theme="1"/>
        <rFont val="Arial"/>
        <charset val="1"/>
      </rPr>
      <t>1.080,53m³</t>
    </r>
  </si>
  <si>
    <t>3.6</t>
  </si>
  <si>
    <t xml:space="preserve">SINAPI </t>
  </si>
  <si>
    <t>Transporte com caminhão basculante de 14 m³, em via urbana pavimentada, dmt até 30 km (brita graduada simples tratada com cimento)</t>
  </si>
  <si>
    <r>
      <rPr>
        <sz val="12"/>
        <color theme="1"/>
        <rFont val="Arial"/>
        <charset val="1"/>
      </rPr>
      <t xml:space="preserve">&gt;&gt; Volume do item 3.5 x 30 km = 1.080,53m³ x 30km = </t>
    </r>
    <r>
      <rPr>
        <b/>
        <sz val="12"/>
        <color theme="1"/>
        <rFont val="Arial"/>
        <charset val="1"/>
      </rPr>
      <t>32.415,90 m³ x km</t>
    </r>
  </si>
  <si>
    <t>REVESTIMENTO</t>
  </si>
  <si>
    <t>4.1</t>
  </si>
  <si>
    <t>54.03.240</t>
  </si>
  <si>
    <t>Imprimação betuminosa impermeabilizante</t>
  </si>
  <si>
    <r>
      <rPr>
        <sz val="12"/>
        <color theme="1"/>
        <rFont val="Arial"/>
        <charset val="1"/>
      </rPr>
      <t xml:space="preserve">&gt;&gt;Aplicação da imprimação (após a brita) = </t>
    </r>
    <r>
      <rPr>
        <b/>
        <sz val="12"/>
        <color theme="1"/>
        <rFont val="Arial"/>
        <charset val="1"/>
      </rPr>
      <t>6.423,52m²</t>
    </r>
  </si>
  <si>
    <t>4.2</t>
  </si>
  <si>
    <t>54.03.230</t>
  </si>
  <si>
    <t>Imprimação betuminosa ligante</t>
  </si>
  <si>
    <r>
      <rPr>
        <sz val="12"/>
        <color theme="1"/>
        <rFont val="Arial"/>
        <charset val="1"/>
      </rPr>
      <t>&gt;&gt; Aplicação da imprimação (após a imprimação impermeabilizante)  = 6.423,52m²                                                                                          &gt;&gt; Aplicação de imprimação após o Binder =  6.423,52m²                   &gt;&gt; Total = 6.423,52m² x 2 = 12.847,04</t>
    </r>
    <r>
      <rPr>
        <b/>
        <sz val="12"/>
        <color theme="1"/>
        <rFont val="Arial"/>
        <charset val="1"/>
      </rPr>
      <t>m²</t>
    </r>
    <r>
      <rPr>
        <sz val="12"/>
        <color theme="1"/>
        <rFont val="Arial"/>
        <charset val="1"/>
      </rPr>
      <t xml:space="preserve">                                                          </t>
    </r>
  </si>
  <si>
    <t>4.3</t>
  </si>
  <si>
    <t>Execução de pavimento com aplicação de concreto asfáltico, camada de binder - 3,5cm</t>
  </si>
  <si>
    <r>
      <rPr>
        <sz val="12"/>
        <color theme="1"/>
        <rFont val="Arial"/>
        <charset val="1"/>
      </rPr>
      <t xml:space="preserve">&gt;&gt; Aplicação do Binder = 6.423,52m² x 0,035m = </t>
    </r>
    <r>
      <rPr>
        <b/>
        <sz val="12"/>
        <color theme="1"/>
        <rFont val="Arial"/>
        <charset val="1"/>
      </rPr>
      <t>224,83m³</t>
    </r>
  </si>
  <si>
    <t>4.4</t>
  </si>
  <si>
    <t xml:space="preserve">Execução de pavimento com aplicação de concreto asfáltico, camada de rolamento - 3cm </t>
  </si>
  <si>
    <r>
      <rPr>
        <sz val="12"/>
        <color theme="1"/>
        <rFont val="Arial"/>
        <charset val="1"/>
      </rPr>
      <t xml:space="preserve">&gt;&gt; Aplicação do CBUQ =  6.423,52m² x 0,03m = </t>
    </r>
    <r>
      <rPr>
        <b/>
        <sz val="12"/>
        <color theme="1"/>
        <rFont val="Arial"/>
        <charset val="1"/>
      </rPr>
      <t>192,71m³</t>
    </r>
  </si>
  <si>
    <t>4.5</t>
  </si>
  <si>
    <t>Transporte com caminhão basculante de 14 m³, em via urbana pavimentada, dmt até 30 km (Binder + CBUQ)</t>
  </si>
  <si>
    <r>
      <rPr>
        <sz val="12"/>
        <color theme="1"/>
        <rFont val="Arial"/>
        <charset val="1"/>
      </rPr>
      <t xml:space="preserve">&gt;&gt; Volume dos itens 3.3+ 3.4 x 30km = 417,54m³ x 30km = </t>
    </r>
    <r>
      <rPr>
        <b/>
        <sz val="12"/>
        <color theme="1"/>
        <rFont val="Arial"/>
        <charset val="1"/>
      </rPr>
      <t xml:space="preserve">12.526,20 m³ x km </t>
    </r>
  </si>
  <si>
    <t>4.6</t>
  </si>
  <si>
    <t>Transporte com caminhão basculante de 14 m³, em via urbana pavimentada, adicional para dmt excedente a 30 km (unidade: m3xkm), (Binder + CBUQ)</t>
  </si>
  <si>
    <r>
      <rPr>
        <sz val="12"/>
        <color theme="1"/>
        <rFont val="Arial"/>
        <charset val="1"/>
      </rPr>
      <t xml:space="preserve">&gt;&gt; Volume dos itens 3.3+ 3.4 x 40km =417,54m³ x 40km = </t>
    </r>
    <r>
      <rPr>
        <b/>
        <sz val="12"/>
        <color theme="1"/>
        <rFont val="Arial"/>
        <charset val="1"/>
      </rPr>
      <t xml:space="preserve">16.701,60 m³ x km </t>
    </r>
  </si>
  <si>
    <t>DRENAGEM</t>
  </si>
  <si>
    <t>5.1</t>
  </si>
  <si>
    <t>Guia (meio-fio) e sarjeta conjugados de concreto, moldada in loco com extrusora, 45 cm base (15 cm base da guia+ 30 cm base da sarjeta) x 22cm altura.</t>
  </si>
  <si>
    <t>m</t>
  </si>
  <si>
    <r>
      <rPr>
        <sz val="12"/>
        <color theme="1"/>
        <rFont val="Arial"/>
        <charset val="1"/>
      </rPr>
      <t>&gt;&gt; Extensão da guia = 1283,49</t>
    </r>
    <r>
      <rPr>
        <b/>
        <sz val="12"/>
        <color theme="1"/>
        <rFont val="Arial"/>
        <charset val="1"/>
      </rPr>
      <t>m</t>
    </r>
  </si>
  <si>
    <t>5.2</t>
  </si>
  <si>
    <t>49.12.030</t>
  </si>
  <si>
    <t>Boca de lobo dupla tipo PMSP com tampa de concreto</t>
  </si>
  <si>
    <t>un</t>
  </si>
  <si>
    <t>&gt;&gt; 03 Unidades, como descrito em projeto</t>
  </si>
  <si>
    <t>5.3</t>
  </si>
  <si>
    <t>Escavação vertical para infraestrutura, com carga, descarga e transporte de solo de 1ª categoria, com escavadeira hidráulica (caçamba: 1,2 m³ / 155 hp), frota de 3 caminhões basculantes de 14 m³, dmt até 1 km e velocidade média 14 km/h</t>
  </si>
  <si>
    <r>
      <rPr>
        <sz val="12"/>
        <color theme="1"/>
        <rFont val="Arial"/>
        <charset val="1"/>
      </rPr>
      <t>&gt;&gt; Tubo de 40cm = 76,84m x 1,20m x 0,90m = 82,99m³</t>
    </r>
    <r>
      <rPr>
        <b/>
        <sz val="12"/>
        <color theme="1"/>
        <rFont val="Arial"/>
        <charset val="1"/>
      </rPr>
      <t xml:space="preserve">  </t>
    </r>
    <r>
      <rPr>
        <sz val="12"/>
        <color theme="1"/>
        <rFont val="Arial"/>
        <charset val="1"/>
      </rPr>
      <t xml:space="preserve"> </t>
    </r>
  </si>
  <si>
    <t>5.4</t>
  </si>
  <si>
    <t>46.12.270</t>
  </si>
  <si>
    <r>
      <t>Tubo de concreto (PA</t>
    </r>
    <r>
      <rPr>
        <sz val="12"/>
        <color theme="1"/>
        <rFont val="Times New Roman"/>
        <charset val="1"/>
      </rPr>
      <t>‐</t>
    </r>
    <r>
      <rPr>
        <sz val="12"/>
        <color theme="1"/>
        <rFont val="Arial"/>
        <charset val="1"/>
      </rPr>
      <t>2), DN= 400mm</t>
    </r>
  </si>
  <si>
    <t>&gt;&gt; Tubo à instalar = 76,84m</t>
  </si>
  <si>
    <t>5.5</t>
  </si>
  <si>
    <t>07.11.040</t>
  </si>
  <si>
    <t>Reaterro compactado mecanizado de vala ou cava com rolo, mínimo de 95% PN</t>
  </si>
  <si>
    <t>&gt;&gt; Reaterro e compactação do solo após a instalação dos tubos = 76,84m x 0,80 x 0,90m = 55,33m³</t>
  </si>
  <si>
    <t>5.6</t>
  </si>
  <si>
    <t>11.18.040</t>
  </si>
  <si>
    <t>Lastro de pedra britada</t>
  </si>
  <si>
    <t>&gt;&gt; Lastro para execução dos tubos = 76,84m x 0,40m x 0,20m = 6,15 m³</t>
  </si>
  <si>
    <t>LEVANTAMENTO FINAL</t>
  </si>
  <si>
    <t>6.1</t>
  </si>
  <si>
    <t>01.20.280</t>
  </si>
  <si>
    <t xml:space="preserve">Levantamento planimétrico de área pavimentada para veículo e pedestre </t>
  </si>
  <si>
    <t>&gt;&gt;Área para levantamento = 7203,50m²</t>
  </si>
  <si>
    <t>TOTAL</t>
  </si>
  <si>
    <t>SEM BDI</t>
  </si>
  <si>
    <t>COM BDI</t>
  </si>
  <si>
    <t>PILAR DO SUL-SP, 19 DE SETEMBRO DE 2024</t>
  </si>
  <si>
    <t>CRONOGRAMA FÍSICO-FINANCEIRO</t>
  </si>
  <si>
    <r>
      <rPr>
        <b/>
        <sz val="12"/>
        <rFont val="Arial"/>
        <charset val="1"/>
      </rPr>
      <t xml:space="preserve">PROCESSO: </t>
    </r>
    <r>
      <rPr>
        <sz val="12"/>
        <rFont val="Arial"/>
        <charset val="1"/>
      </rPr>
      <t>EXECUÇÃO DE PAVIMENTAÇÃO ASFÁLTICA</t>
    </r>
  </si>
  <si>
    <r>
      <rPr>
        <b/>
        <sz val="12"/>
        <color rgb="FF000000"/>
        <rFont val="Arial"/>
        <charset val="1"/>
      </rPr>
      <t xml:space="preserve">LOCAL: </t>
    </r>
    <r>
      <rPr>
        <sz val="12"/>
        <color rgb="FF000000"/>
        <rFont val="Arial"/>
        <charset val="1"/>
      </rPr>
      <t xml:space="preserve">TRECHO 5 DA AVENIDA JOSÉ RUGINE - BAIRRO GUAÇUZAL </t>
    </r>
  </si>
  <si>
    <r>
      <rPr>
        <b/>
        <sz val="12"/>
        <color rgb="FF000000"/>
        <rFont val="Arial"/>
        <charset val="1"/>
      </rPr>
      <t xml:space="preserve">PROPRIETÁRIO: </t>
    </r>
    <r>
      <rPr>
        <sz val="12"/>
        <color rgb="FF000000"/>
        <rFont val="Arial"/>
        <charset val="1"/>
      </rPr>
      <t>PREFEITURA MUNICIPAL DE PILAR DO SUL/SP</t>
    </r>
  </si>
  <si>
    <t>PRAZO DA OBRA: 60 DIAS</t>
  </si>
  <si>
    <t>DESCRIMINAÇÃO</t>
  </si>
  <si>
    <t>ETAPA</t>
  </si>
  <si>
    <t>30 DIAS</t>
  </si>
  <si>
    <t>60 DIAS</t>
  </si>
  <si>
    <t>%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</si>
  <si>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</si>
  <si>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RESUMO DO ORÇAMENTO</t>
  </si>
  <si>
    <t>TOTAL (R$)</t>
  </si>
  <si>
    <t>TOTAL (%)</t>
  </si>
  <si>
    <t>ACUMULADO (R$)</t>
  </si>
  <si>
    <t>ACUMULADO (%)</t>
  </si>
  <si>
    <r>
      <rPr>
        <b/>
        <sz val="13"/>
        <color rgb="FF000000"/>
        <rFont val="Arial"/>
        <charset val="1"/>
      </rPr>
      <t>OBS.: 1</t>
    </r>
    <r>
      <rPr>
        <sz val="13"/>
        <color rgb="FF000000"/>
        <rFont val="Arial"/>
        <charset val="1"/>
      </rPr>
      <t xml:space="preserve"> - OS PRAZOS DAS ETAPAS SERÃO CONSIDERADOS A PARTIR DA DATA DA ASSINATURA DA ORDEM DE SERVIÇO INICIAL EMITIDA  PELA PREFEITURA.</t>
    </r>
  </si>
  <si>
    <t>PILAR DO SUL, 19 DE SETEMBRO DE 2024</t>
  </si>
  <si>
    <r>
      <rPr>
        <b/>
        <sz val="12"/>
        <rFont val="Arial"/>
        <charset val="1"/>
      </rPr>
      <t xml:space="preserve">OBRA: </t>
    </r>
    <r>
      <rPr>
        <sz val="12"/>
        <rFont val="Arial"/>
        <charset val="1"/>
      </rPr>
      <t xml:space="preserve">EXECUÇÃO DE PAVIMENTAÇÃO ASFÁLTICA  </t>
    </r>
  </si>
  <si>
    <r>
      <rPr>
        <b/>
        <sz val="14"/>
        <color rgb="FF000000"/>
        <rFont val="Arial"/>
        <charset val="1"/>
      </rPr>
      <t xml:space="preserve">FONTE DE CUSTO: </t>
    </r>
    <r>
      <rPr>
        <sz val="14"/>
        <color rgb="FF000000"/>
        <rFont val="Arial"/>
        <charset val="1"/>
      </rPr>
      <t>SINAPI : 06/2024</t>
    </r>
  </si>
  <si>
    <r>
      <rPr>
        <b/>
        <sz val="12"/>
        <rFont val="Arial"/>
        <charset val="1"/>
      </rPr>
      <t>LOCAL:</t>
    </r>
    <r>
      <rPr>
        <sz val="12"/>
        <rFont val="Arial"/>
        <charset val="1"/>
      </rPr>
      <t xml:space="preserve">TRECHO DA AVENIDA JOSÉ RUGINE - BAIRRO GUAÇUZAL </t>
    </r>
  </si>
  <si>
    <t>TABELA DESONERADA</t>
  </si>
  <si>
    <t>PLANILHA DE COMPOSIÇÃO - ADMINISTRAÇÃO LOCAL</t>
  </si>
  <si>
    <t>DESCRIÇÃO</t>
  </si>
  <si>
    <t>UND.</t>
  </si>
  <si>
    <t>QUANT.</t>
  </si>
  <si>
    <t>SALÁRIO/HORA</t>
  </si>
  <si>
    <t>CUSTO TOTAL</t>
  </si>
  <si>
    <t>1.0</t>
  </si>
  <si>
    <t>EQUIPE TÉCNICA</t>
  </si>
  <si>
    <t>ENGENHEIRO CIVIL DE OBRA PLENO COM ENCARGOS COMPLEMENTARES</t>
  </si>
  <si>
    <t>H</t>
  </si>
  <si>
    <t>1.2</t>
  </si>
  <si>
    <t>TOPÓGRAFO COM ENCARGOS COMPLEMENTARES</t>
  </si>
  <si>
    <r>
      <rPr>
        <b/>
        <sz val="14"/>
        <color rgb="FF000000"/>
        <rFont val="Arial"/>
        <charset val="1"/>
      </rPr>
      <t xml:space="preserve">Permanência do Engenheiro na obra: </t>
    </r>
    <r>
      <rPr>
        <sz val="14"/>
        <color rgb="FF000000"/>
        <rFont val="Arial"/>
        <charset val="1"/>
      </rPr>
      <t>4 horas por mês x 2 meses = 8 horas</t>
    </r>
  </si>
  <si>
    <r>
      <rPr>
        <b/>
        <sz val="14"/>
        <color rgb="FF000000"/>
        <rFont val="Arial"/>
        <charset val="1"/>
      </rPr>
      <t xml:space="preserve">Permanência do Topógrafo: </t>
    </r>
    <r>
      <rPr>
        <sz val="14"/>
        <color rgb="FF000000"/>
        <rFont val="Arial"/>
        <charset val="1"/>
      </rPr>
      <t>32 horas por mês x 2 meses = 64 horas</t>
    </r>
  </si>
  <si>
    <t>PILAR DO SUL-SP, 22 DE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</si>
</sst>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&quot;R$ &quot;#,##0.00"/>
    <numFmt numFmtId="167" formatCode="[$R$-416]\ #,##0.00;[Red]\-[$R$-416]\ #,##0.00"/>
  </numFmts>
  <fonts count="23">
    <font>
      <sz val="11"/>
      <color theme="1"/>
      <name val="Calibri"/>
      <charset val="1"/>
    </font>
    <font>
      <sz val="14"/>
      <color rgb="FF000000"/>
      <name val="Arial"/>
      <charset val="1"/>
    </font>
    <font>
      <b/>
      <sz val="12"/>
      <name val="Arial"/>
      <charset val="1"/>
    </font>
    <font>
      <b/>
      <sz val="12"/>
      <color rgb="FF000000"/>
      <name val="Arial"/>
      <charset val="1"/>
    </font>
    <font>
      <sz val="12"/>
      <color rgb="FF000000"/>
      <name val="Arial"/>
      <charset val="1"/>
    </font>
    <font>
      <sz val="12"/>
      <color theme="1"/>
      <name val="Calibri"/>
      <charset val="1"/>
    </font>
    <font>
      <b/>
      <sz val="14"/>
      <color rgb="FF000000"/>
      <name val="Arial"/>
      <charset val="1"/>
    </font>
    <font>
      <b/>
      <sz val="13"/>
      <name val="Arial"/>
      <charset val="1"/>
    </font>
    <font>
      <sz val="12"/>
      <name val="Arial"/>
      <charset val="1"/>
    </font>
    <font>
      <sz val="13"/>
      <color rgb="FF000000"/>
      <name val="Arial"/>
      <charset val="1"/>
    </font>
    <font>
      <b/>
      <sz val="13"/>
      <color rgb="FF000000"/>
      <name val="Arial"/>
      <charset val="1"/>
    </font>
    <font>
      <b/>
      <sz val="13"/>
      <color theme="1"/>
      <name val="Arial"/>
      <charset val="1"/>
    </font>
    <font>
      <b/>
      <sz val="10"/>
      <color rgb="FF000000"/>
      <name val="Arial"/>
      <charset val="1"/>
    </font>
    <font>
      <sz val="13"/>
      <name val="Arial"/>
      <charset val="1"/>
    </font>
    <font>
      <b/>
      <sz val="11"/>
      <color theme="1"/>
      <name val="Calibri"/>
      <charset val="1"/>
    </font>
    <font>
      <b/>
      <sz val="12"/>
      <color theme="1"/>
      <name val="Arial"/>
      <charset val="1"/>
    </font>
    <font>
      <sz val="12"/>
      <color theme="1"/>
      <name val="Arial"/>
      <charset val="1"/>
    </font>
    <font>
      <sz val="10"/>
      <color rgb="FF000000"/>
      <name val="MS Sans Serif"/>
      <charset val="1"/>
    </font>
    <font>
      <sz val="11"/>
      <color rgb="FF000000"/>
      <name val="Arial1"/>
      <charset val="1"/>
    </font>
    <font>
      <sz val="11"/>
      <color rgb="FF000000"/>
      <name val="Calibri"/>
      <charset val="1"/>
    </font>
    <font>
      <sz val="10"/>
      <name val="MS Sans Serif"/>
      <charset val="1"/>
    </font>
    <font>
      <sz val="12"/>
      <color theme="1"/>
      <name val="Times New Roman"/>
      <charset val="1"/>
    </font>
    <font>
      <sz val="11"/>
      <color theme="1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rgb="FFBFBFBF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/>
        <bgColor rgb="FFFFFFCC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 tint="-0.14999847407452621"/>
        <bgColor rgb="FFD9D9D9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22" fillId="0" borderId="0" applyBorder="0" applyProtection="0"/>
    <xf numFmtId="0" fontId="17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19" fillId="0" borderId="0"/>
    <xf numFmtId="166" fontId="19" fillId="0" borderId="0" applyBorder="0" applyProtection="0"/>
  </cellStyleXfs>
  <cellXfs count="129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Border="1" applyAlignment="1" applyProtection="1">
      <alignment horizontal="left"/>
    </xf>
    <xf numFmtId="0" fontId="3" fillId="0" borderId="0" xfId="7" applyFont="1" applyBorder="1" applyAlignment="1" applyProtection="1">
      <alignment horizontal="left" vertical="center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7" applyFont="1" applyBorder="1" applyAlignment="1" applyProtection="1"/>
    <xf numFmtId="0" fontId="6" fillId="0" borderId="0" xfId="7" applyFont="1" applyBorder="1" applyAlignment="1" applyProtection="1"/>
    <xf numFmtId="0" fontId="6" fillId="2" borderId="1" xfId="7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/>
    <xf numFmtId="0" fontId="6" fillId="2" borderId="2" xfId="7" applyFont="1" applyFill="1" applyBorder="1" applyAlignment="1" applyProtection="1">
      <alignment horizontal="center" vertical="center"/>
    </xf>
    <xf numFmtId="0" fontId="1" fillId="0" borderId="0" xfId="7" applyFont="1" applyAlignment="1" applyProtection="1"/>
    <xf numFmtId="0" fontId="3" fillId="2" borderId="3" xfId="7" applyFont="1" applyFill="1" applyBorder="1" applyAlignment="1" applyProtection="1">
      <alignment horizontal="center" vertical="center" wrapText="1"/>
    </xf>
    <xf numFmtId="0" fontId="3" fillId="2" borderId="3" xfId="7" applyFont="1" applyFill="1" applyBorder="1" applyAlignment="1" applyProtection="1">
      <alignment horizontal="center" vertical="center"/>
    </xf>
    <xf numFmtId="0" fontId="4" fillId="0" borderId="3" xfId="7" applyFont="1" applyBorder="1" applyAlignment="1" applyProtection="1">
      <alignment horizontal="center" vertical="center" wrapText="1"/>
    </xf>
    <xf numFmtId="0" fontId="4" fillId="0" borderId="3" xfId="7" applyFont="1" applyBorder="1" applyAlignment="1" applyProtection="1">
      <alignment horizontal="left" vertical="center" wrapText="1"/>
    </xf>
    <xf numFmtId="167" fontId="4" fillId="0" borderId="3" xfId="7" applyNumberFormat="1" applyFont="1" applyBorder="1" applyAlignment="1" applyProtection="1">
      <alignment horizontal="center" vertical="center"/>
    </xf>
    <xf numFmtId="167" fontId="3" fillId="2" borderId="4" xfId="7" applyNumberFormat="1" applyFont="1" applyFill="1" applyBorder="1" applyAlignment="1" applyProtection="1">
      <alignment horizontal="center" vertical="center"/>
    </xf>
    <xf numFmtId="0" fontId="6" fillId="0" borderId="0" xfId="7" applyFont="1" applyBorder="1" applyAlignment="1" applyProtection="1">
      <alignment horizontal="center"/>
    </xf>
    <xf numFmtId="167" fontId="6" fillId="0" borderId="0" xfId="7" applyNumberFormat="1" applyFont="1" applyBorder="1" applyAlignment="1" applyProtection="1">
      <alignment horizontal="center" vertical="center"/>
    </xf>
    <xf numFmtId="0" fontId="6" fillId="0" borderId="0" xfId="7" applyFont="1" applyBorder="1" applyAlignment="1" applyProtection="1">
      <alignment horizontal="left" vertical="center"/>
    </xf>
    <xf numFmtId="0" fontId="5" fillId="0" borderId="0" xfId="0" applyFont="1" applyAlignment="1" applyProtection="1"/>
    <xf numFmtId="0" fontId="0" fillId="0" borderId="0" xfId="0" applyAlignment="1" applyProtection="1">
      <alignment vertical="center"/>
    </xf>
    <xf numFmtId="0" fontId="0" fillId="0" borderId="0" xfId="0" applyBorder="1" applyAlignment="1" applyProtection="1"/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/>
    <xf numFmtId="0" fontId="0" fillId="0" borderId="6" xfId="0" applyBorder="1" applyAlignment="1" applyProtection="1"/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0" fillId="0" borderId="6" xfId="0" applyBorder="1" applyAlignment="1" applyProtection="1">
      <alignment vertical="center"/>
    </xf>
    <xf numFmtId="0" fontId="10" fillId="0" borderId="10" xfId="0" applyFont="1" applyBorder="1" applyAlignment="1" applyProtection="1">
      <alignment horizontal="center" vertical="center"/>
    </xf>
    <xf numFmtId="0" fontId="12" fillId="0" borderId="11" xfId="0" applyFont="1" applyBorder="1" applyAlignment="1" applyProtection="1"/>
    <xf numFmtId="166" fontId="10" fillId="0" borderId="11" xfId="0" applyNumberFormat="1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/>
    <xf numFmtId="10" fontId="9" fillId="0" borderId="13" xfId="1" applyNumberFormat="1" applyFont="1" applyBorder="1" applyAlignment="1" applyProtection="1">
      <alignment horizontal="center" vertical="center"/>
    </xf>
    <xf numFmtId="166" fontId="9" fillId="0" borderId="14" xfId="1" applyNumberFormat="1" applyFont="1" applyBorder="1" applyAlignment="1" applyProtection="1">
      <alignment horizontal="center" vertical="center"/>
    </xf>
    <xf numFmtId="10" fontId="9" fillId="0" borderId="15" xfId="1" applyNumberFormat="1" applyFont="1" applyBorder="1" applyAlignment="1" applyProtection="1">
      <alignment horizontal="center" vertical="center"/>
    </xf>
    <xf numFmtId="0" fontId="12" fillId="0" borderId="11" xfId="0" applyFont="1" applyBorder="1" applyAlignment="1" applyProtection="1">
      <alignment vertical="center"/>
    </xf>
    <xf numFmtId="166" fontId="10" fillId="0" borderId="11" xfId="1" applyNumberFormat="1" applyFont="1" applyBorder="1" applyAlignment="1" applyProtection="1">
      <alignment horizontal="center" vertical="center"/>
    </xf>
    <xf numFmtId="166" fontId="10" fillId="0" borderId="3" xfId="0" applyNumberFormat="1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10" fontId="9" fillId="0" borderId="3" xfId="1" applyNumberFormat="1" applyFont="1" applyBorder="1" applyAlignment="1" applyProtection="1">
      <alignment horizontal="center" vertical="center"/>
    </xf>
    <xf numFmtId="167" fontId="10" fillId="0" borderId="3" xfId="1" applyNumberFormat="1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/>
    <xf numFmtId="0" fontId="10" fillId="2" borderId="16" xfId="0" applyFont="1" applyFill="1" applyBorder="1" applyAlignment="1" applyProtection="1">
      <alignment horizontal="center" vertical="center"/>
    </xf>
    <xf numFmtId="166" fontId="10" fillId="2" borderId="17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166" fontId="10" fillId="2" borderId="11" xfId="0" applyNumberFormat="1" applyFont="1" applyFill="1" applyBorder="1" applyAlignment="1" applyProtection="1">
      <alignment horizontal="center" vertical="center"/>
    </xf>
    <xf numFmtId="166" fontId="10" fillId="2" borderId="3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center"/>
    </xf>
    <xf numFmtId="10" fontId="9" fillId="0" borderId="0" xfId="1" applyNumberFormat="1" applyFont="1" applyBorder="1" applyAlignment="1" applyProtection="1">
      <alignment horizontal="center" vertical="center"/>
    </xf>
    <xf numFmtId="0" fontId="13" fillId="0" borderId="0" xfId="0" applyFont="1" applyBorder="1" applyAlignment="1" applyProtection="1"/>
    <xf numFmtId="0" fontId="13" fillId="0" borderId="0" xfId="0" applyFont="1" applyAlignment="1" applyProtection="1"/>
    <xf numFmtId="0" fontId="0" fillId="0" borderId="0" xfId="0" applyFill="1" applyBorder="1" applyAlignment="1" applyProtection="1"/>
    <xf numFmtId="0" fontId="14" fillId="0" borderId="0" xfId="0" applyFont="1" applyFill="1" applyBorder="1" applyAlignment="1" applyProtection="1"/>
    <xf numFmtId="0" fontId="0" fillId="0" borderId="0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/>
    <xf numFmtId="0" fontId="16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15" fillId="2" borderId="3" xfId="0" applyFont="1" applyFill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</xf>
    <xf numFmtId="0" fontId="15" fillId="3" borderId="3" xfId="0" applyFont="1" applyFill="1" applyBorder="1" applyAlignment="1" applyProtection="1">
      <alignment horizontal="center" vertical="center"/>
    </xf>
    <xf numFmtId="0" fontId="15" fillId="3" borderId="3" xfId="0" applyFont="1" applyFill="1" applyBorder="1" applyAlignment="1" applyProtection="1">
      <alignment horizontal="center" vertical="center" wrapText="1"/>
    </xf>
    <xf numFmtId="0" fontId="15" fillId="6" borderId="3" xfId="0" applyFont="1" applyFill="1" applyBorder="1" applyAlignment="1" applyProtection="1">
      <alignment horizontal="center" vertical="center"/>
    </xf>
    <xf numFmtId="0" fontId="15" fillId="6" borderId="3" xfId="0" applyFont="1" applyFill="1" applyBorder="1" applyAlignment="1" applyProtection="1">
      <alignment horizontal="left" vertical="center"/>
    </xf>
    <xf numFmtId="0" fontId="16" fillId="0" borderId="3" xfId="0" applyFont="1" applyBorder="1" applyAlignment="1" applyProtection="1">
      <alignment horizontal="center" vertical="center"/>
    </xf>
    <xf numFmtId="2" fontId="16" fillId="0" borderId="3" xfId="0" applyNumberFormat="1" applyFont="1" applyBorder="1" applyAlignment="1" applyProtection="1">
      <alignment horizontal="center" vertical="center"/>
    </xf>
    <xf numFmtId="166" fontId="16" fillId="0" borderId="3" xfId="0" applyNumberFormat="1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left" vertical="center" wrapText="1"/>
    </xf>
    <xf numFmtId="0" fontId="16" fillId="6" borderId="3" xfId="0" applyFont="1" applyFill="1" applyBorder="1" applyAlignment="1" applyProtection="1">
      <alignment horizontal="center" vertical="center"/>
    </xf>
    <xf numFmtId="166" fontId="16" fillId="6" borderId="3" xfId="0" applyNumberFormat="1" applyFont="1" applyFill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vertical="center" wrapText="1"/>
    </xf>
    <xf numFmtId="0" fontId="16" fillId="0" borderId="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15" fillId="6" borderId="3" xfId="0" applyFont="1" applyFill="1" applyBorder="1" applyAlignment="1" applyProtection="1">
      <alignment vertical="center"/>
    </xf>
    <xf numFmtId="2" fontId="16" fillId="6" borderId="3" xfId="0" applyNumberFormat="1" applyFont="1" applyFill="1" applyBorder="1" applyAlignment="1" applyProtection="1">
      <alignment horizontal="center" vertical="center"/>
    </xf>
    <xf numFmtId="166" fontId="15" fillId="6" borderId="3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166" fontId="16" fillId="0" borderId="0" xfId="0" applyNumberFormat="1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166" fontId="16" fillId="0" borderId="0" xfId="0" applyNumberFormat="1" applyFont="1" applyBorder="1" applyAlignment="1" applyProtection="1">
      <alignment horizontal="center" vertical="center"/>
    </xf>
    <xf numFmtId="0" fontId="15" fillId="5" borderId="3" xfId="0" applyFont="1" applyFill="1" applyBorder="1" applyAlignment="1" applyProtection="1">
      <alignment vertical="center"/>
    </xf>
    <xf numFmtId="0" fontId="0" fillId="0" borderId="0" xfId="0" applyBorder="1" applyAlignment="1" applyProtection="1"/>
    <xf numFmtId="166" fontId="15" fillId="7" borderId="3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16" fillId="2" borderId="3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left" vertical="top" wrapText="1"/>
    </xf>
    <xf numFmtId="0" fontId="16" fillId="4" borderId="3" xfId="0" applyFont="1" applyFill="1" applyBorder="1" applyAlignment="1" applyProtection="1">
      <alignment horizontal="left" vertical="center"/>
    </xf>
    <xf numFmtId="0" fontId="16" fillId="4" borderId="3" xfId="0" applyFont="1" applyFill="1" applyBorder="1" applyAlignment="1" applyProtection="1">
      <alignment horizontal="left" vertical="center" wrapText="1"/>
    </xf>
    <xf numFmtId="166" fontId="15" fillId="3" borderId="3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66" fontId="0" fillId="0" borderId="0" xfId="0" applyNumberFormat="1" applyBorder="1" applyAlignment="1" applyProtection="1">
      <alignment horizontal="center" vertical="center"/>
    </xf>
    <xf numFmtId="166" fontId="0" fillId="0" borderId="0" xfId="0" applyNumberFormat="1" applyBorder="1" applyAlignment="1" applyProtection="1">
      <alignment horizontal="center" vertical="center"/>
    </xf>
    <xf numFmtId="0" fontId="15" fillId="5" borderId="19" xfId="0" applyFont="1" applyFill="1" applyBorder="1" applyAlignment="1" applyProtection="1">
      <alignment horizontal="center" vertical="center"/>
    </xf>
    <xf numFmtId="0" fontId="15" fillId="5" borderId="20" xfId="0" applyFont="1" applyFill="1" applyBorder="1" applyAlignment="1" applyProtection="1">
      <alignment horizontal="center" vertical="center"/>
    </xf>
    <xf numFmtId="0" fontId="15" fillId="5" borderId="21" xfId="0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15" fillId="2" borderId="3" xfId="0" applyFont="1" applyFill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6" fillId="0" borderId="3" xfId="0" applyFont="1" applyBorder="1" applyAlignment="1" applyProtection="1">
      <alignment horizontal="left" vertical="center"/>
    </xf>
    <xf numFmtId="0" fontId="16" fillId="0" borderId="0" xfId="0" applyFont="1" applyBorder="1" applyAlignment="1" applyProtection="1">
      <alignment horizontal="center" vertical="center"/>
    </xf>
    <xf numFmtId="166" fontId="15" fillId="3" borderId="3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left" vertical="center" wrapText="1"/>
    </xf>
    <xf numFmtId="0" fontId="10" fillId="2" borderId="5" xfId="0" applyFont="1" applyFill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/>
    </xf>
    <xf numFmtId="0" fontId="10" fillId="0" borderId="18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/>
    </xf>
    <xf numFmtId="0" fontId="10" fillId="0" borderId="0" xfId="4" applyFont="1" applyBorder="1" applyAlignment="1" applyProtection="1">
      <alignment horizontal="left" vertical="center" wrapText="1"/>
    </xf>
    <xf numFmtId="0" fontId="13" fillId="0" borderId="0" xfId="0" applyFont="1" applyBorder="1" applyAlignment="1" applyProtection="1">
      <alignment horizontal="center" vertical="center"/>
    </xf>
    <xf numFmtId="0" fontId="3" fillId="3" borderId="3" xfId="7" applyFont="1" applyFill="1" applyBorder="1" applyAlignment="1" applyProtection="1">
      <alignment horizontal="center" vertical="center" wrapText="1"/>
    </xf>
    <xf numFmtId="0" fontId="3" fillId="2" borderId="3" xfId="7" applyFont="1" applyFill="1" applyBorder="1" applyAlignment="1" applyProtection="1">
      <alignment horizontal="left" vertical="center" wrapText="1"/>
    </xf>
    <xf numFmtId="0" fontId="3" fillId="2" borderId="3" xfId="7" applyFont="1" applyFill="1" applyBorder="1" applyAlignment="1" applyProtection="1">
      <alignment horizontal="center" vertical="center"/>
    </xf>
    <xf numFmtId="0" fontId="6" fillId="0" borderId="0" xfId="7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</cellXfs>
  <cellStyles count="9">
    <cellStyle name="Normal" xfId="0" builtinId="0"/>
    <cellStyle name="Normal 2" xfId="2"/>
    <cellStyle name="Normal 2 2" xfId="3"/>
    <cellStyle name="Normal 27" xfId="4"/>
    <cellStyle name="Normal 3" xfId="5"/>
    <cellStyle name="Normal 3 2" xfId="6"/>
    <cellStyle name="Porcentagem" xfId="1" builtinId="5"/>
    <cellStyle name="Separador de milhares 142" xfId="7"/>
    <cellStyle name="Vírgula 2" xfId="8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59690</xdr:colOff>
      <xdr:row>56</xdr:row>
      <xdr:rowOff>11430</xdr:rowOff>
    </xdr:from>
    <xdr:to>
      <xdr:col>4</xdr:col>
      <xdr:colOff>800100</xdr:colOff>
      <xdr:row>60</xdr:row>
      <xdr:rowOff>102870</xdr:rowOff>
    </xdr:to>
    <xdr:sp macro="" textlink="">
      <xdr:nvSpPr>
        <xdr:cNvPr id="3" name="CaixaDeTexto 3"/>
        <xdr:cNvSpPr/>
      </xdr:nvSpPr>
      <xdr:spPr>
        <a:xfrm>
          <a:off x="3755390" y="21478875"/>
          <a:ext cx="8893810" cy="85344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 vertOverflow="clip" lIns="90000" tIns="45000" rIns="90000" bIns="45000" anchor="t"/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3</xdr:col>
      <xdr:colOff>5721350</xdr:colOff>
      <xdr:row>56</xdr:row>
      <xdr:rowOff>17780</xdr:rowOff>
    </xdr:from>
    <xdr:to>
      <xdr:col>7</xdr:col>
      <xdr:colOff>565785</xdr:colOff>
      <xdr:row>61</xdr:row>
      <xdr:rowOff>20955</xdr:rowOff>
    </xdr:to>
    <xdr:sp macro="" textlink="">
      <xdr:nvSpPr>
        <xdr:cNvPr id="4" name="CaixaDeTexto 4"/>
        <xdr:cNvSpPr/>
      </xdr:nvSpPr>
      <xdr:spPr>
        <a:xfrm>
          <a:off x="9417050" y="21485225"/>
          <a:ext cx="6074410" cy="95567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 vertOverflow="clip" lIns="90000" tIns="45000" rIns="90000" bIns="45000" anchor="t"/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 panose="02020603050405020304" pitchFamily="12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1872360</xdr:colOff>
      <xdr:row>35</xdr:row>
      <xdr:rowOff>46440</xdr:rowOff>
    </xdr:from>
    <xdr:to>
      <xdr:col>3</xdr:col>
      <xdr:colOff>2021400</xdr:colOff>
      <xdr:row>38</xdr:row>
      <xdr:rowOff>63000</xdr:rowOff>
    </xdr:to>
    <xdr:sp macro="" textlink="">
      <xdr:nvSpPr>
        <xdr:cNvPr id="4" name="CaixaDeTexto 1"/>
        <xdr:cNvSpPr/>
      </xdr:nvSpPr>
      <xdr:spPr>
        <a:xfrm>
          <a:off x="2450465" y="9323705"/>
          <a:ext cx="4749165" cy="58801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 vertOverflow="clip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endParaRPr lang="pt-BR" sz="1100" b="0" strike="noStrike" spc="-1">
            <a:latin typeface="Times New Roman" panose="02020603050405020304" pitchFamily="12"/>
          </a:endParaRPr>
        </a:p>
      </xdr:txBody>
    </xdr:sp>
    <xdr:clientData/>
  </xdr:twoCellAnchor>
  <xdr:twoCellAnchor editAs="oneCell">
    <xdr:from>
      <xdr:col>1</xdr:col>
      <xdr:colOff>1064260</xdr:colOff>
      <xdr:row>37</xdr:row>
      <xdr:rowOff>160020</xdr:rowOff>
    </xdr:from>
    <xdr:to>
      <xdr:col>4</xdr:col>
      <xdr:colOff>554355</xdr:colOff>
      <xdr:row>43</xdr:row>
      <xdr:rowOff>86360</xdr:rowOff>
    </xdr:to>
    <xdr:sp macro="" textlink="">
      <xdr:nvSpPr>
        <xdr:cNvPr id="5" name="CaixaDeTexto 5"/>
        <xdr:cNvSpPr/>
      </xdr:nvSpPr>
      <xdr:spPr>
        <a:xfrm>
          <a:off x="1642745" y="9818370"/>
          <a:ext cx="6179820" cy="1069340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 vertOverflow="clip" lIns="90000" tIns="45000" rIns="90000" bIns="45000" anchor="t"/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 panose="02020603050405020304" pitchFamily="12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63000</xdr:rowOff>
    </xdr:from>
    <xdr:to>
      <xdr:col>5</xdr:col>
      <xdr:colOff>1825920</xdr:colOff>
      <xdr:row>22</xdr:row>
      <xdr:rowOff>78840</xdr:rowOff>
    </xdr:to>
    <xdr:sp macro="" textlink="">
      <xdr:nvSpPr>
        <xdr:cNvPr id="7" name="CaixaDeTexto 2"/>
        <xdr:cNvSpPr/>
      </xdr:nvSpPr>
      <xdr:spPr>
        <a:xfrm>
          <a:off x="6010275" y="6501765"/>
          <a:ext cx="6083300" cy="587375"/>
        </a:xfrm>
        <a:prstGeom prst="rect">
          <a:avLst/>
        </a:prstGeom>
        <a:noFill/>
        <a:ln w="9525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  <xdr:txBody>
        <a:bodyPr vertOverflow="clip" lIns="90000" tIns="45000" rIns="90000" bIns="45000" anchor="t">
          <a:noAutofit/>
        </a:bodyPr>
        <a:lstStyle/>
        <a:p>
          <a:pPr algn="ctr">
            <a:lnSpc>
              <a:spcPct val="100000"/>
            </a:lnSpc>
          </a:pPr>
          <a:endParaRPr lang="pt-BR" sz="1200" b="0" strike="noStrike" spc="-1">
            <a:latin typeface="Times New Roman" panose="02020603050405020304" pitchFamily="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67"/>
  <sheetViews>
    <sheetView showGridLines="0" topLeftCell="A40" zoomScale="75" zoomScaleNormal="75" workbookViewId="0"/>
  </sheetViews>
  <sheetFormatPr defaultColWidth="8.7109375" defaultRowHeight="15"/>
  <cols>
    <col min="1" max="1" width="9.140625" style="64" customWidth="1"/>
    <col min="2" max="2" width="20.5703125" style="64" customWidth="1"/>
    <col min="3" max="3" width="25.7109375" style="64" customWidth="1"/>
    <col min="4" max="4" width="122.28515625" style="64" customWidth="1"/>
    <col min="5" max="5" width="12.7109375" style="64" customWidth="1"/>
    <col min="6" max="6" width="17" style="64" customWidth="1"/>
    <col min="7" max="7" width="16.42578125" style="64" customWidth="1"/>
    <col min="8" max="8" width="27.28515625" style="64" customWidth="1"/>
    <col min="9" max="9" width="19.42578125" style="64" customWidth="1"/>
    <col min="10" max="10" width="21.7109375" style="64" customWidth="1"/>
    <col min="11" max="11" width="68.7109375" style="64" customWidth="1"/>
    <col min="12" max="12" width="9.140625" style="65" customWidth="1"/>
    <col min="13" max="16384" width="8.7109375" style="66"/>
  </cols>
  <sheetData>
    <row r="4" spans="1:12" ht="60.75" customHeight="1"/>
    <row r="5" spans="1:12" ht="24.75" customHeight="1">
      <c r="A5" s="106" t="s">
        <v>0</v>
      </c>
      <c r="B5" s="107"/>
      <c r="C5" s="107"/>
      <c r="D5" s="107"/>
      <c r="E5" s="107"/>
      <c r="F5" s="107"/>
      <c r="G5" s="107"/>
      <c r="H5" s="107"/>
      <c r="I5" s="107"/>
      <c r="J5" s="108"/>
      <c r="K5" s="93"/>
    </row>
    <row r="6" spans="1:12" ht="21" customHeight="1">
      <c r="A6" s="67"/>
      <c r="B6" s="67"/>
      <c r="C6" s="67"/>
      <c r="D6" s="67"/>
      <c r="E6" s="67"/>
      <c r="F6" s="67"/>
      <c r="G6" s="67"/>
      <c r="H6" s="67"/>
      <c r="I6" s="67"/>
      <c r="J6" s="67"/>
    </row>
    <row r="7" spans="1:12" ht="19.5" customHeight="1">
      <c r="A7" s="109" t="s">
        <v>1</v>
      </c>
      <c r="B7" s="109"/>
      <c r="C7" s="109"/>
      <c r="D7" s="109"/>
      <c r="E7" s="109"/>
      <c r="F7" s="109"/>
      <c r="G7" s="109"/>
      <c r="H7" s="110" t="s">
        <v>2</v>
      </c>
      <c r="I7" s="110"/>
      <c r="J7" s="110"/>
      <c r="K7" s="94"/>
    </row>
    <row r="8" spans="1:12" ht="19.5" customHeight="1">
      <c r="A8" s="109" t="s">
        <v>3</v>
      </c>
      <c r="B8" s="109"/>
      <c r="C8" s="109"/>
      <c r="D8" s="109"/>
      <c r="E8" s="109"/>
      <c r="F8" s="109"/>
      <c r="G8" s="109"/>
      <c r="H8" s="111" t="s">
        <v>4</v>
      </c>
      <c r="I8" s="111"/>
      <c r="J8" s="111"/>
      <c r="K8" s="94"/>
    </row>
    <row r="9" spans="1:12" ht="19.5" customHeight="1">
      <c r="A9" s="109" t="s">
        <v>5</v>
      </c>
      <c r="B9" s="109"/>
      <c r="C9" s="109"/>
      <c r="D9" s="109"/>
      <c r="E9" s="109"/>
      <c r="F9" s="109"/>
      <c r="G9" s="109"/>
      <c r="H9" s="112" t="s">
        <v>6</v>
      </c>
      <c r="I9" s="112"/>
      <c r="J9" s="112"/>
      <c r="K9" s="94"/>
    </row>
    <row r="10" spans="1:12" ht="19.5" customHeight="1">
      <c r="A10" s="68"/>
      <c r="B10" s="68"/>
      <c r="C10" s="68"/>
      <c r="D10" s="68"/>
      <c r="E10" s="68"/>
      <c r="F10" s="68"/>
      <c r="G10" s="68"/>
      <c r="H10" s="112" t="s">
        <v>7</v>
      </c>
      <c r="I10" s="112"/>
      <c r="J10" s="112"/>
      <c r="K10" s="94"/>
    </row>
    <row r="11" spans="1:12" ht="19.5" customHeight="1">
      <c r="A11" s="68"/>
      <c r="B11" s="68"/>
      <c r="C11" s="68"/>
      <c r="D11" s="68"/>
      <c r="E11" s="68"/>
      <c r="F11" s="68"/>
      <c r="G11" s="68"/>
      <c r="H11" s="112" t="s">
        <v>8</v>
      </c>
      <c r="I11" s="112"/>
      <c r="J11" s="112"/>
      <c r="K11" s="94"/>
    </row>
    <row r="12" spans="1:12" ht="19.5" customHeight="1">
      <c r="A12" s="71"/>
      <c r="B12" s="71"/>
      <c r="C12" s="71"/>
      <c r="D12" s="71"/>
      <c r="E12" s="71"/>
      <c r="F12" s="71"/>
      <c r="G12" s="71"/>
      <c r="H12" s="112" t="s">
        <v>9</v>
      </c>
      <c r="I12" s="112"/>
      <c r="J12" s="112"/>
      <c r="K12" s="94"/>
    </row>
    <row r="13" spans="1:12" ht="24.75" customHeight="1">
      <c r="A13" s="67"/>
      <c r="B13" s="67"/>
      <c r="C13" s="67"/>
      <c r="D13" s="67"/>
      <c r="E13" s="67"/>
      <c r="F13" s="67"/>
      <c r="G13" s="67"/>
      <c r="H13" s="67"/>
      <c r="I13" s="67"/>
      <c r="J13" s="67"/>
    </row>
    <row r="14" spans="1:12" ht="34.5" customHeight="1">
      <c r="A14" s="72" t="s">
        <v>10</v>
      </c>
      <c r="B14" s="72" t="s">
        <v>11</v>
      </c>
      <c r="C14" s="72" t="s">
        <v>12</v>
      </c>
      <c r="D14" s="72" t="s">
        <v>13</v>
      </c>
      <c r="E14" s="72" t="s">
        <v>14</v>
      </c>
      <c r="F14" s="73" t="s">
        <v>15</v>
      </c>
      <c r="G14" s="73" t="s">
        <v>16</v>
      </c>
      <c r="H14" s="73" t="s">
        <v>17</v>
      </c>
      <c r="I14" s="73" t="s">
        <v>18</v>
      </c>
      <c r="J14" s="73" t="s">
        <v>19</v>
      </c>
      <c r="K14" s="72" t="s">
        <v>20</v>
      </c>
    </row>
    <row r="15" spans="1:12" s="62" customFormat="1" ht="24.75" customHeight="1">
      <c r="A15" s="74">
        <v>1</v>
      </c>
      <c r="B15" s="74"/>
      <c r="C15" s="74"/>
      <c r="D15" s="75" t="s">
        <v>21</v>
      </c>
      <c r="E15" s="74"/>
      <c r="F15" s="74"/>
      <c r="G15" s="74"/>
      <c r="H15" s="74"/>
      <c r="I15" s="95">
        <f>I16</f>
        <v>4883.04</v>
      </c>
      <c r="J15" s="95">
        <f>J16</f>
        <v>4883.04</v>
      </c>
      <c r="K15" s="69"/>
      <c r="L15" s="96"/>
    </row>
    <row r="16" spans="1:12" ht="24.75" customHeight="1">
      <c r="A16" s="76" t="s">
        <v>22</v>
      </c>
      <c r="B16" s="76" t="s">
        <v>23</v>
      </c>
      <c r="C16" s="76">
        <v>1</v>
      </c>
      <c r="D16" s="70" t="s">
        <v>24</v>
      </c>
      <c r="E16" s="76" t="s">
        <v>25</v>
      </c>
      <c r="F16" s="77">
        <v>1</v>
      </c>
      <c r="G16" s="78">
        <f>'ADM LOCAL '!G11</f>
        <v>4883.04</v>
      </c>
      <c r="H16" s="78">
        <f>'ADM LOCAL '!G11</f>
        <v>4883.04</v>
      </c>
      <c r="I16" s="78">
        <f>G16</f>
        <v>4883.04</v>
      </c>
      <c r="J16" s="78">
        <f>'ADM LOCAL '!G11</f>
        <v>4883.04</v>
      </c>
      <c r="K16" s="70" t="s">
        <v>26</v>
      </c>
    </row>
    <row r="17" spans="1:12" s="62" customFormat="1" ht="34.5" customHeight="1">
      <c r="A17" s="74">
        <v>2</v>
      </c>
      <c r="B17" s="74"/>
      <c r="C17" s="74"/>
      <c r="D17" s="75" t="s">
        <v>27</v>
      </c>
      <c r="E17" s="74"/>
      <c r="F17" s="74"/>
      <c r="G17" s="74"/>
      <c r="H17" s="74"/>
      <c r="I17" s="95">
        <f>SUM(I18:I20)</f>
        <v>9557.9599999999991</v>
      </c>
      <c r="J17" s="95">
        <f>SUM(J18:J20)</f>
        <v>11947.45</v>
      </c>
      <c r="K17" s="69"/>
      <c r="L17" s="96"/>
    </row>
    <row r="18" spans="1:12" ht="24.75" customHeight="1">
      <c r="A18" s="76" t="s">
        <v>28</v>
      </c>
      <c r="B18" s="76" t="s">
        <v>29</v>
      </c>
      <c r="C18" s="76" t="s">
        <v>30</v>
      </c>
      <c r="D18" s="70" t="s">
        <v>31</v>
      </c>
      <c r="E18" s="76" t="s">
        <v>32</v>
      </c>
      <c r="F18" s="77">
        <v>6</v>
      </c>
      <c r="G18" s="78">
        <v>929.16</v>
      </c>
      <c r="H18" s="78">
        <f>G18*1.25</f>
        <v>1161.45</v>
      </c>
      <c r="I18" s="78">
        <f t="shared" ref="I18:I20" si="0">F18*G18</f>
        <v>5574.96</v>
      </c>
      <c r="J18" s="78">
        <f>F18*H18</f>
        <v>6968.7</v>
      </c>
      <c r="K18" s="70" t="s">
        <v>33</v>
      </c>
    </row>
    <row r="19" spans="1:12" ht="24.75" customHeight="1">
      <c r="A19" s="76" t="s">
        <v>34</v>
      </c>
      <c r="B19" s="76" t="s">
        <v>29</v>
      </c>
      <c r="C19" s="76" t="s">
        <v>35</v>
      </c>
      <c r="D19" s="70" t="s">
        <v>36</v>
      </c>
      <c r="E19" s="76" t="s">
        <v>37</v>
      </c>
      <c r="F19" s="77">
        <v>2</v>
      </c>
      <c r="G19" s="78">
        <v>883.62</v>
      </c>
      <c r="H19" s="78">
        <f>G19*1.25</f>
        <v>1104.5250000000001</v>
      </c>
      <c r="I19" s="78">
        <f t="shared" si="0"/>
        <v>1767.24</v>
      </c>
      <c r="J19" s="78">
        <f>F19*H19</f>
        <v>2209.0500000000002</v>
      </c>
      <c r="K19" s="70" t="s">
        <v>38</v>
      </c>
    </row>
    <row r="20" spans="1:12" s="62" customFormat="1" ht="31.5" customHeight="1">
      <c r="A20" s="76" t="s">
        <v>39</v>
      </c>
      <c r="B20" s="76" t="s">
        <v>29</v>
      </c>
      <c r="C20" s="76" t="s">
        <v>40</v>
      </c>
      <c r="D20" s="79" t="s">
        <v>41</v>
      </c>
      <c r="E20" s="76" t="s">
        <v>37</v>
      </c>
      <c r="F20" s="77">
        <v>2</v>
      </c>
      <c r="G20" s="78">
        <v>1107.8800000000001</v>
      </c>
      <c r="H20" s="78">
        <f>G20*1.25</f>
        <v>1384.85</v>
      </c>
      <c r="I20" s="78">
        <f t="shared" si="0"/>
        <v>2215.7600000000002</v>
      </c>
      <c r="J20" s="78">
        <f>F20*H20</f>
        <v>2769.7</v>
      </c>
      <c r="K20" s="70" t="s">
        <v>38</v>
      </c>
      <c r="L20" s="65"/>
    </row>
    <row r="21" spans="1:12" ht="34.5" customHeight="1">
      <c r="A21" s="74">
        <v>3</v>
      </c>
      <c r="B21" s="80"/>
      <c r="C21" s="80"/>
      <c r="D21" s="75" t="s">
        <v>42</v>
      </c>
      <c r="E21" s="80"/>
      <c r="F21" s="80"/>
      <c r="G21" s="81"/>
      <c r="H21" s="81"/>
      <c r="I21" s="95">
        <f>SUM(I22:I27)</f>
        <v>978272.91619999998</v>
      </c>
      <c r="J21" s="95">
        <f>SUM(J22:J27)</f>
        <v>1222841.1452500001</v>
      </c>
      <c r="K21" s="97"/>
      <c r="L21" s="96"/>
    </row>
    <row r="22" spans="1:12" ht="81.75" customHeight="1">
      <c r="A22" s="76" t="s">
        <v>43</v>
      </c>
      <c r="B22" s="76" t="s">
        <v>44</v>
      </c>
      <c r="C22" s="76">
        <v>101235</v>
      </c>
      <c r="D22" s="79" t="s">
        <v>45</v>
      </c>
      <c r="E22" s="76" t="s">
        <v>46</v>
      </c>
      <c r="F22" s="77">
        <f>597.9*8*0.7</f>
        <v>3348.24</v>
      </c>
      <c r="G22" s="78">
        <v>18.29</v>
      </c>
      <c r="H22" s="78">
        <f t="shared" ref="H22:H27" si="1">G22*1.25</f>
        <v>22.862500000000001</v>
      </c>
      <c r="I22" s="78">
        <f t="shared" ref="I22:I27" si="2">F22*G22</f>
        <v>61239.309600000001</v>
      </c>
      <c r="J22" s="78">
        <f t="shared" ref="J22:J27" si="3">F22*H22</f>
        <v>76549.137000000002</v>
      </c>
      <c r="K22" s="70" t="s">
        <v>47</v>
      </c>
    </row>
    <row r="23" spans="1:12" ht="44.25" customHeight="1">
      <c r="A23" s="76" t="s">
        <v>48</v>
      </c>
      <c r="B23" s="76" t="s">
        <v>44</v>
      </c>
      <c r="C23" s="76">
        <v>100576</v>
      </c>
      <c r="D23" s="82" t="s">
        <v>49</v>
      </c>
      <c r="E23" s="76" t="s">
        <v>32</v>
      </c>
      <c r="F23" s="77">
        <v>7203.5</v>
      </c>
      <c r="G23" s="78">
        <v>2.54</v>
      </c>
      <c r="H23" s="78">
        <f t="shared" si="1"/>
        <v>3.1749999999999998</v>
      </c>
      <c r="I23" s="78">
        <f t="shared" si="2"/>
        <v>18296.89</v>
      </c>
      <c r="J23" s="78">
        <f t="shared" si="3"/>
        <v>22871.112499999999</v>
      </c>
      <c r="K23" s="79" t="s">
        <v>50</v>
      </c>
    </row>
    <row r="24" spans="1:12" ht="34.5" customHeight="1">
      <c r="A24" s="76" t="s">
        <v>51</v>
      </c>
      <c r="B24" s="76" t="s">
        <v>44</v>
      </c>
      <c r="C24" s="76">
        <v>96400</v>
      </c>
      <c r="D24" s="82" t="s">
        <v>52</v>
      </c>
      <c r="E24" s="76" t="s">
        <v>46</v>
      </c>
      <c r="F24" s="77">
        <v>3529.72</v>
      </c>
      <c r="G24" s="78">
        <v>115.04</v>
      </c>
      <c r="H24" s="78">
        <f t="shared" si="1"/>
        <v>143.80000000000001</v>
      </c>
      <c r="I24" s="78">
        <f t="shared" si="2"/>
        <v>406058.98879999999</v>
      </c>
      <c r="J24" s="78">
        <f t="shared" si="3"/>
        <v>507573.73599999998</v>
      </c>
      <c r="K24" s="79" t="s">
        <v>53</v>
      </c>
    </row>
    <row r="25" spans="1:12" ht="39.75" customHeight="1">
      <c r="A25" s="76" t="s">
        <v>54</v>
      </c>
      <c r="B25" s="76" t="s">
        <v>44</v>
      </c>
      <c r="C25" s="76">
        <v>95876</v>
      </c>
      <c r="D25" s="82" t="s">
        <v>55</v>
      </c>
      <c r="E25" s="76" t="s">
        <v>56</v>
      </c>
      <c r="F25" s="77">
        <v>105891.6</v>
      </c>
      <c r="G25" s="78">
        <v>2.15</v>
      </c>
      <c r="H25" s="78">
        <f t="shared" si="1"/>
        <v>2.6875</v>
      </c>
      <c r="I25" s="78">
        <f t="shared" si="2"/>
        <v>227666.94</v>
      </c>
      <c r="J25" s="78">
        <f t="shared" si="3"/>
        <v>284583.67499999999</v>
      </c>
      <c r="K25" s="79" t="s">
        <v>57</v>
      </c>
    </row>
    <row r="26" spans="1:12" ht="51.75" customHeight="1">
      <c r="A26" s="76" t="s">
        <v>58</v>
      </c>
      <c r="B26" s="76" t="s">
        <v>44</v>
      </c>
      <c r="C26" s="76">
        <v>96397</v>
      </c>
      <c r="D26" s="79" t="s">
        <v>59</v>
      </c>
      <c r="E26" s="76" t="s">
        <v>46</v>
      </c>
      <c r="F26" s="77">
        <v>1080.53</v>
      </c>
      <c r="G26" s="78">
        <v>180.76</v>
      </c>
      <c r="H26" s="78">
        <f t="shared" si="1"/>
        <v>225.95</v>
      </c>
      <c r="I26" s="78">
        <f t="shared" si="2"/>
        <v>195316.60279999999</v>
      </c>
      <c r="J26" s="78">
        <f t="shared" si="3"/>
        <v>244145.75349999999</v>
      </c>
      <c r="K26" s="79" t="s">
        <v>60</v>
      </c>
    </row>
    <row r="27" spans="1:12" ht="48.75" customHeight="1">
      <c r="A27" s="76" t="s">
        <v>61</v>
      </c>
      <c r="B27" s="76" t="s">
        <v>62</v>
      </c>
      <c r="C27" s="76">
        <v>95876</v>
      </c>
      <c r="D27" s="82" t="s">
        <v>63</v>
      </c>
      <c r="E27" s="76" t="s">
        <v>56</v>
      </c>
      <c r="F27" s="77">
        <v>32415.9</v>
      </c>
      <c r="G27" s="78">
        <v>2.15</v>
      </c>
      <c r="H27" s="78">
        <f t="shared" si="1"/>
        <v>2.6875</v>
      </c>
      <c r="I27" s="78">
        <f t="shared" si="2"/>
        <v>69694.184999999998</v>
      </c>
      <c r="J27" s="78">
        <f t="shared" si="3"/>
        <v>87117.731249999997</v>
      </c>
      <c r="K27" s="79" t="s">
        <v>64</v>
      </c>
    </row>
    <row r="28" spans="1:12" s="63" customFormat="1" ht="34.9" customHeight="1">
      <c r="A28" s="74">
        <v>4</v>
      </c>
      <c r="B28" s="74"/>
      <c r="C28" s="74"/>
      <c r="D28" s="75" t="s">
        <v>65</v>
      </c>
      <c r="E28" s="74"/>
      <c r="F28" s="74"/>
      <c r="G28" s="74"/>
      <c r="H28" s="74"/>
      <c r="I28" s="95">
        <f>SUM(I29:I34)</f>
        <v>764553.10499999998</v>
      </c>
      <c r="J28" s="95">
        <f>SUM(J29:J34)</f>
        <v>955691.38124999998</v>
      </c>
      <c r="K28" s="69"/>
      <c r="L28" s="98"/>
    </row>
    <row r="29" spans="1:12" ht="38.25" customHeight="1">
      <c r="A29" s="76" t="s">
        <v>66</v>
      </c>
      <c r="B29" s="76" t="s">
        <v>29</v>
      </c>
      <c r="C29" s="76" t="s">
        <v>67</v>
      </c>
      <c r="D29" s="83" t="s">
        <v>68</v>
      </c>
      <c r="E29" s="76" t="s">
        <v>32</v>
      </c>
      <c r="F29" s="77">
        <v>6423.52</v>
      </c>
      <c r="G29" s="78">
        <v>14.74</v>
      </c>
      <c r="H29" s="78">
        <f t="shared" ref="H29:H34" si="4">G29*1.25</f>
        <v>18.425000000000001</v>
      </c>
      <c r="I29" s="78">
        <f t="shared" ref="I29:I34" si="5">F29*G29</f>
        <v>94682.684800000003</v>
      </c>
      <c r="J29" s="78">
        <f t="shared" ref="J29:J34" si="6">F29*H29</f>
        <v>118353.356</v>
      </c>
      <c r="K29" s="79" t="s">
        <v>69</v>
      </c>
    </row>
    <row r="30" spans="1:12" ht="66" customHeight="1">
      <c r="A30" s="76" t="s">
        <v>70</v>
      </c>
      <c r="B30" s="76" t="s">
        <v>29</v>
      </c>
      <c r="C30" s="76" t="s">
        <v>71</v>
      </c>
      <c r="D30" s="82" t="s">
        <v>72</v>
      </c>
      <c r="E30" s="76" t="s">
        <v>32</v>
      </c>
      <c r="F30" s="77">
        <v>12847.04</v>
      </c>
      <c r="G30" s="78">
        <v>5.86</v>
      </c>
      <c r="H30" s="78">
        <f t="shared" si="4"/>
        <v>7.3250000000000002</v>
      </c>
      <c r="I30" s="78">
        <f t="shared" si="5"/>
        <v>75283.654399999999</v>
      </c>
      <c r="J30" s="78">
        <f t="shared" si="6"/>
        <v>94104.567999999999</v>
      </c>
      <c r="K30" s="99" t="s">
        <v>73</v>
      </c>
    </row>
    <row r="31" spans="1:12" ht="39" customHeight="1">
      <c r="A31" s="76" t="s">
        <v>74</v>
      </c>
      <c r="B31" s="76" t="s">
        <v>44</v>
      </c>
      <c r="C31" s="76">
        <v>95996</v>
      </c>
      <c r="D31" s="82" t="s">
        <v>75</v>
      </c>
      <c r="E31" s="76" t="s">
        <v>46</v>
      </c>
      <c r="F31" s="77">
        <v>224.83</v>
      </c>
      <c r="G31" s="78">
        <v>1234.57</v>
      </c>
      <c r="H31" s="78">
        <f t="shared" si="4"/>
        <v>1543.2125000000001</v>
      </c>
      <c r="I31" s="78">
        <f t="shared" si="5"/>
        <v>277568.37310000003</v>
      </c>
      <c r="J31" s="78">
        <f t="shared" si="6"/>
        <v>346960.46637500002</v>
      </c>
      <c r="K31" s="79" t="s">
        <v>76</v>
      </c>
    </row>
    <row r="32" spans="1:12" ht="38.25" customHeight="1">
      <c r="A32" s="76" t="s">
        <v>77</v>
      </c>
      <c r="B32" s="76" t="s">
        <v>44</v>
      </c>
      <c r="C32" s="76">
        <v>95995</v>
      </c>
      <c r="D32" s="84" t="s">
        <v>78</v>
      </c>
      <c r="E32" s="76" t="s">
        <v>46</v>
      </c>
      <c r="F32" s="77">
        <v>192.71</v>
      </c>
      <c r="G32" s="78">
        <v>1430.77</v>
      </c>
      <c r="H32" s="78">
        <f t="shared" si="4"/>
        <v>1788.4625000000001</v>
      </c>
      <c r="I32" s="78">
        <f t="shared" si="5"/>
        <v>275723.68670000002</v>
      </c>
      <c r="J32" s="78">
        <f t="shared" si="6"/>
        <v>344654.60837500001</v>
      </c>
      <c r="K32" s="79" t="s">
        <v>79</v>
      </c>
    </row>
    <row r="33" spans="1:12" ht="38.25" customHeight="1">
      <c r="A33" s="76" t="s">
        <v>80</v>
      </c>
      <c r="B33" s="76" t="s">
        <v>44</v>
      </c>
      <c r="C33" s="76">
        <v>95876</v>
      </c>
      <c r="D33" s="82" t="s">
        <v>81</v>
      </c>
      <c r="E33" s="76" t="s">
        <v>56</v>
      </c>
      <c r="F33" s="77">
        <v>12526.2</v>
      </c>
      <c r="G33" s="78">
        <v>2.15</v>
      </c>
      <c r="H33" s="78">
        <f t="shared" si="4"/>
        <v>2.6875</v>
      </c>
      <c r="I33" s="78">
        <f t="shared" si="5"/>
        <v>26931.33</v>
      </c>
      <c r="J33" s="78">
        <f t="shared" si="6"/>
        <v>33664.162499999999</v>
      </c>
      <c r="K33" s="79" t="s">
        <v>82</v>
      </c>
    </row>
    <row r="34" spans="1:12" s="62" customFormat="1" ht="48.75" customHeight="1">
      <c r="A34" s="76" t="s">
        <v>83</v>
      </c>
      <c r="B34" s="76" t="s">
        <v>44</v>
      </c>
      <c r="C34" s="76">
        <v>93593</v>
      </c>
      <c r="D34" s="79" t="s">
        <v>84</v>
      </c>
      <c r="E34" s="76" t="s">
        <v>56</v>
      </c>
      <c r="F34" s="77">
        <v>16701.599999999999</v>
      </c>
      <c r="G34" s="78">
        <v>0.86</v>
      </c>
      <c r="H34" s="78">
        <f t="shared" si="4"/>
        <v>1.075</v>
      </c>
      <c r="I34" s="78">
        <f t="shared" si="5"/>
        <v>14363.376</v>
      </c>
      <c r="J34" s="78">
        <f t="shared" si="6"/>
        <v>17954.22</v>
      </c>
      <c r="K34" s="79" t="s">
        <v>85</v>
      </c>
      <c r="L34" s="65"/>
    </row>
    <row r="35" spans="1:12" ht="34.9" customHeight="1">
      <c r="A35" s="74">
        <v>5</v>
      </c>
      <c r="B35" s="80"/>
      <c r="C35" s="80"/>
      <c r="D35" s="75" t="s">
        <v>86</v>
      </c>
      <c r="E35" s="80"/>
      <c r="F35" s="80"/>
      <c r="G35" s="81"/>
      <c r="H35" s="81"/>
      <c r="I35" s="95">
        <f>SUM(I36:I41)</f>
        <v>101120.4255</v>
      </c>
      <c r="J35" s="95">
        <f>SUM(J36:J41)</f>
        <v>126400.531875</v>
      </c>
      <c r="K35" s="97"/>
      <c r="L35" s="96"/>
    </row>
    <row r="36" spans="1:12" ht="30">
      <c r="A36" s="76" t="s">
        <v>87</v>
      </c>
      <c r="B36" s="76" t="s">
        <v>44</v>
      </c>
      <c r="C36" s="76">
        <v>94267</v>
      </c>
      <c r="D36" s="82" t="s">
        <v>88</v>
      </c>
      <c r="E36" s="76" t="s">
        <v>89</v>
      </c>
      <c r="F36" s="77">
        <v>1283.49</v>
      </c>
      <c r="G36" s="78">
        <v>54.24</v>
      </c>
      <c r="H36" s="78">
        <f t="shared" ref="H36:H41" si="7">G36*1.25</f>
        <v>67.8</v>
      </c>
      <c r="I36" s="78">
        <f t="shared" ref="I36:I41" si="8">F36*G36</f>
        <v>69616.497600000002</v>
      </c>
      <c r="J36" s="78">
        <f t="shared" ref="J36:J41" si="9">F36*H36</f>
        <v>87020.622000000003</v>
      </c>
      <c r="K36" s="100" t="s">
        <v>90</v>
      </c>
    </row>
    <row r="37" spans="1:12" ht="47.25" customHeight="1">
      <c r="A37" s="76" t="s">
        <v>91</v>
      </c>
      <c r="B37" s="76" t="s">
        <v>29</v>
      </c>
      <c r="C37" s="76" t="s">
        <v>92</v>
      </c>
      <c r="D37" s="85" t="s">
        <v>93</v>
      </c>
      <c r="E37" s="76" t="s">
        <v>94</v>
      </c>
      <c r="F37" s="77">
        <v>3</v>
      </c>
      <c r="G37" s="78">
        <v>5449.95</v>
      </c>
      <c r="H37" s="78">
        <f t="shared" si="7"/>
        <v>6812.4375</v>
      </c>
      <c r="I37" s="78">
        <f t="shared" si="8"/>
        <v>16349.85</v>
      </c>
      <c r="J37" s="78">
        <f t="shared" si="9"/>
        <v>20437.3125</v>
      </c>
      <c r="K37" s="100" t="s">
        <v>95</v>
      </c>
    </row>
    <row r="38" spans="1:12" ht="47.25" customHeight="1">
      <c r="A38" s="76" t="s">
        <v>96</v>
      </c>
      <c r="B38" s="76" t="s">
        <v>62</v>
      </c>
      <c r="C38" s="76">
        <v>101232</v>
      </c>
      <c r="D38" s="79" t="s">
        <v>97</v>
      </c>
      <c r="E38" s="76" t="s">
        <v>46</v>
      </c>
      <c r="F38" s="77">
        <v>82.99</v>
      </c>
      <c r="G38" s="78">
        <v>9.5500000000000007</v>
      </c>
      <c r="H38" s="78">
        <f t="shared" si="7"/>
        <v>11.9375</v>
      </c>
      <c r="I38" s="78">
        <f t="shared" si="8"/>
        <v>792.55449999999996</v>
      </c>
      <c r="J38" s="78">
        <f t="shared" si="9"/>
        <v>990.69312500000001</v>
      </c>
      <c r="K38" s="101" t="s">
        <v>98</v>
      </c>
    </row>
    <row r="39" spans="1:12" ht="47.25" customHeight="1">
      <c r="A39" s="76" t="s">
        <v>99</v>
      </c>
      <c r="B39" s="76" t="s">
        <v>29</v>
      </c>
      <c r="C39" s="76" t="s">
        <v>100</v>
      </c>
      <c r="D39" s="79" t="s">
        <v>101</v>
      </c>
      <c r="E39" s="76" t="s">
        <v>89</v>
      </c>
      <c r="F39" s="77">
        <v>76.84</v>
      </c>
      <c r="G39" s="78">
        <v>154.12</v>
      </c>
      <c r="H39" s="78">
        <f t="shared" si="7"/>
        <v>192.65</v>
      </c>
      <c r="I39" s="78">
        <f t="shared" si="8"/>
        <v>11842.5808</v>
      </c>
      <c r="J39" s="78">
        <f t="shared" si="9"/>
        <v>14803.226000000001</v>
      </c>
      <c r="K39" s="100" t="s">
        <v>102</v>
      </c>
    </row>
    <row r="40" spans="1:12" ht="47.25" customHeight="1">
      <c r="A40" s="76" t="s">
        <v>103</v>
      </c>
      <c r="B40" s="76" t="s">
        <v>29</v>
      </c>
      <c r="C40" s="76" t="s">
        <v>104</v>
      </c>
      <c r="D40" s="79" t="s">
        <v>105</v>
      </c>
      <c r="E40" s="76" t="s">
        <v>46</v>
      </c>
      <c r="F40" s="77">
        <v>55.33</v>
      </c>
      <c r="G40" s="78">
        <v>23.32</v>
      </c>
      <c r="H40" s="78">
        <f t="shared" si="7"/>
        <v>29.15</v>
      </c>
      <c r="I40" s="78">
        <f t="shared" si="8"/>
        <v>1290.2955999999999</v>
      </c>
      <c r="J40" s="78">
        <f t="shared" si="9"/>
        <v>1612.8695</v>
      </c>
      <c r="K40" s="101" t="s">
        <v>106</v>
      </c>
    </row>
    <row r="41" spans="1:12" ht="47.25" customHeight="1">
      <c r="A41" s="76" t="s">
        <v>107</v>
      </c>
      <c r="B41" s="76" t="s">
        <v>29</v>
      </c>
      <c r="C41" s="76" t="s">
        <v>108</v>
      </c>
      <c r="D41" s="79" t="s">
        <v>109</v>
      </c>
      <c r="E41" s="76" t="s">
        <v>46</v>
      </c>
      <c r="F41" s="77">
        <v>6.15</v>
      </c>
      <c r="G41" s="78">
        <v>199.78</v>
      </c>
      <c r="H41" s="78">
        <f t="shared" si="7"/>
        <v>249.72499999999999</v>
      </c>
      <c r="I41" s="78">
        <f t="shared" si="8"/>
        <v>1228.6469999999999</v>
      </c>
      <c r="J41" s="78">
        <f t="shared" si="9"/>
        <v>1535.8087499999999</v>
      </c>
      <c r="K41" s="101" t="s">
        <v>110</v>
      </c>
    </row>
    <row r="42" spans="1:12" ht="24.75" customHeight="1">
      <c r="A42" s="74">
        <v>6</v>
      </c>
      <c r="B42" s="74"/>
      <c r="C42" s="74"/>
      <c r="D42" s="86" t="s">
        <v>111</v>
      </c>
      <c r="E42" s="80"/>
      <c r="F42" s="87"/>
      <c r="G42" s="81"/>
      <c r="H42" s="88"/>
      <c r="I42" s="95">
        <f>SUM(I43)</f>
        <v>1440.7</v>
      </c>
      <c r="J42" s="95">
        <f>SUM(J43)</f>
        <v>1800.875</v>
      </c>
      <c r="K42" s="97"/>
    </row>
    <row r="43" spans="1:12" ht="24.75" customHeight="1">
      <c r="A43" s="76" t="s">
        <v>112</v>
      </c>
      <c r="B43" s="76" t="s">
        <v>29</v>
      </c>
      <c r="C43" s="76" t="s">
        <v>113</v>
      </c>
      <c r="D43" s="83" t="s">
        <v>114</v>
      </c>
      <c r="E43" s="76" t="s">
        <v>32</v>
      </c>
      <c r="F43" s="77">
        <v>7203.5</v>
      </c>
      <c r="G43" s="78">
        <v>0.2</v>
      </c>
      <c r="H43" s="78">
        <f>G43*1.25</f>
        <v>0.25</v>
      </c>
      <c r="I43" s="78">
        <f>F43*G43</f>
        <v>1440.7</v>
      </c>
      <c r="J43" s="78">
        <f>F43*H43</f>
        <v>1800.875</v>
      </c>
      <c r="K43" s="70" t="s">
        <v>115</v>
      </c>
    </row>
    <row r="44" spans="1:12" ht="9" customHeight="1">
      <c r="A44" s="89"/>
      <c r="B44" s="89"/>
      <c r="C44" s="89"/>
      <c r="D44" s="89"/>
      <c r="E44" s="89"/>
      <c r="F44" s="89"/>
      <c r="G44" s="90"/>
      <c r="H44" s="90"/>
      <c r="I44" s="90"/>
      <c r="J44" s="90"/>
      <c r="K44" s="89"/>
    </row>
    <row r="45" spans="1:12" ht="24.75" customHeight="1">
      <c r="A45" s="89"/>
      <c r="B45" s="89"/>
      <c r="C45" s="89"/>
      <c r="D45" s="89"/>
      <c r="E45" s="89"/>
      <c r="F45" s="89"/>
      <c r="G45" s="90"/>
      <c r="H45" s="114" t="s">
        <v>116</v>
      </c>
      <c r="I45" s="102" t="s">
        <v>117</v>
      </c>
      <c r="J45" s="102">
        <f>I15+I17+I21+I28+I35+I42</f>
        <v>1859828.1466999999</v>
      </c>
      <c r="K45" s="89"/>
    </row>
    <row r="46" spans="1:12" ht="24.75" customHeight="1">
      <c r="A46" s="89"/>
      <c r="B46" s="89"/>
      <c r="C46" s="89"/>
      <c r="D46" s="89"/>
      <c r="E46" s="89"/>
      <c r="F46" s="89"/>
      <c r="G46" s="90"/>
      <c r="H46" s="114"/>
      <c r="I46" s="102" t="s">
        <v>118</v>
      </c>
      <c r="J46" s="102">
        <f>SUM(J15,J17,J21,J28,J35,J42)</f>
        <v>2323564.4233749998</v>
      </c>
      <c r="K46" s="89"/>
    </row>
    <row r="47" spans="1:12">
      <c r="A47" s="91"/>
      <c r="B47" s="91"/>
      <c r="C47" s="91"/>
      <c r="D47" s="91"/>
      <c r="E47" s="91"/>
      <c r="F47" s="91"/>
      <c r="G47" s="92"/>
      <c r="H47" s="92"/>
      <c r="I47" s="92"/>
      <c r="J47" s="92"/>
      <c r="K47" s="103"/>
    </row>
    <row r="48" spans="1:12">
      <c r="A48" s="67"/>
      <c r="B48" s="67"/>
      <c r="C48" s="67"/>
      <c r="D48" s="67"/>
      <c r="E48" s="67"/>
      <c r="F48" s="67"/>
      <c r="G48" s="67"/>
      <c r="H48" s="92"/>
      <c r="I48" s="92"/>
      <c r="J48" s="91"/>
      <c r="K48" s="104"/>
    </row>
    <row r="49" spans="1:11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105"/>
    </row>
    <row r="50" spans="1:11">
      <c r="A50" s="113" t="s">
        <v>119</v>
      </c>
      <c r="B50" s="113"/>
      <c r="C50" s="113"/>
      <c r="D50" s="113"/>
      <c r="E50" s="113"/>
      <c r="F50" s="113"/>
      <c r="G50" s="113"/>
      <c r="H50" s="113"/>
      <c r="I50" s="113"/>
      <c r="J50" s="113"/>
      <c r="K50" s="89"/>
    </row>
    <row r="51" spans="1:11">
      <c r="A51" s="67"/>
      <c r="B51" s="67"/>
      <c r="C51" s="67"/>
      <c r="D51" s="67"/>
      <c r="E51" s="67"/>
      <c r="F51" s="67"/>
      <c r="G51" s="67"/>
      <c r="H51" s="67"/>
      <c r="I51" s="67"/>
      <c r="J51" s="67"/>
    </row>
    <row r="52" spans="1:11">
      <c r="A52" s="67"/>
      <c r="B52" s="67"/>
      <c r="C52" s="67"/>
      <c r="D52" s="67"/>
      <c r="E52" s="67"/>
      <c r="F52" s="67"/>
      <c r="G52" s="67"/>
      <c r="H52" s="67"/>
      <c r="I52" s="67"/>
      <c r="J52" s="67"/>
    </row>
    <row r="53" spans="1:11">
      <c r="A53" s="67"/>
      <c r="B53" s="67"/>
      <c r="C53" s="67"/>
      <c r="D53" s="67"/>
      <c r="E53" s="67"/>
      <c r="F53" s="67"/>
      <c r="G53" s="67"/>
      <c r="H53" s="67"/>
      <c r="I53" s="67"/>
      <c r="J53" s="67"/>
    </row>
    <row r="54" spans="1:11">
      <c r="A54" s="67"/>
      <c r="B54" s="67"/>
      <c r="C54" s="67"/>
      <c r="D54" s="67"/>
      <c r="E54" s="67"/>
      <c r="F54" s="67"/>
      <c r="G54" s="67"/>
      <c r="H54" s="67"/>
      <c r="I54" s="67"/>
      <c r="J54" s="67"/>
    </row>
    <row r="55" spans="1:11">
      <c r="A55" s="67"/>
      <c r="B55" s="67"/>
      <c r="C55" s="67"/>
      <c r="D55" s="67"/>
      <c r="E55" s="67"/>
      <c r="F55" s="67"/>
      <c r="G55" s="67"/>
      <c r="H55" s="67"/>
      <c r="I55" s="67"/>
      <c r="J55" s="67"/>
    </row>
    <row r="56" spans="1:11">
      <c r="A56" s="67"/>
      <c r="B56" s="67"/>
      <c r="C56" s="67"/>
      <c r="D56" s="67"/>
      <c r="E56" s="67"/>
      <c r="F56" s="67"/>
      <c r="G56" s="67"/>
      <c r="H56" s="67"/>
      <c r="I56" s="67"/>
      <c r="J56" s="67"/>
    </row>
    <row r="57" spans="1:11">
      <c r="A57" s="67"/>
      <c r="B57" s="67"/>
      <c r="C57" s="67"/>
      <c r="D57" s="67"/>
      <c r="E57" s="67"/>
      <c r="F57" s="67"/>
      <c r="G57" s="67"/>
      <c r="H57" s="67"/>
      <c r="I57" s="67"/>
      <c r="J57" s="67"/>
    </row>
    <row r="58" spans="1:11">
      <c r="A58" s="67"/>
      <c r="B58" s="67"/>
      <c r="C58" s="67"/>
      <c r="D58" s="67"/>
      <c r="E58" s="67"/>
      <c r="F58" s="67"/>
      <c r="G58" s="67"/>
      <c r="H58" s="67"/>
      <c r="I58" s="67"/>
      <c r="J58" s="67"/>
    </row>
    <row r="59" spans="1:11">
      <c r="A59" s="67"/>
      <c r="B59" s="67"/>
      <c r="C59" s="67"/>
      <c r="D59" s="67"/>
      <c r="E59" s="67"/>
      <c r="F59" s="67"/>
      <c r="G59" s="67"/>
      <c r="H59" s="67"/>
      <c r="I59" s="67"/>
      <c r="J59" s="67"/>
    </row>
    <row r="60" spans="1:11">
      <c r="A60" s="67"/>
      <c r="B60" s="67"/>
      <c r="C60" s="67"/>
      <c r="D60" s="67"/>
      <c r="E60" s="67"/>
      <c r="F60" s="67"/>
      <c r="G60" s="67"/>
      <c r="H60" s="67"/>
      <c r="I60" s="67"/>
      <c r="J60" s="67"/>
    </row>
    <row r="61" spans="1:11">
      <c r="A61" s="67"/>
      <c r="B61" s="67"/>
      <c r="C61" s="67"/>
      <c r="D61" s="67"/>
      <c r="E61" s="67"/>
      <c r="F61" s="67"/>
      <c r="G61" s="67"/>
      <c r="H61" s="67"/>
      <c r="I61" s="67"/>
      <c r="J61" s="67"/>
    </row>
    <row r="62" spans="1:11">
      <c r="A62" s="67"/>
      <c r="B62" s="67"/>
      <c r="C62" s="67"/>
      <c r="D62" s="67"/>
      <c r="E62" s="67"/>
      <c r="F62" s="67"/>
      <c r="G62" s="67"/>
      <c r="H62" s="67"/>
      <c r="I62" s="67"/>
      <c r="J62" s="67"/>
    </row>
    <row r="63" spans="1:11">
      <c r="A63" s="67"/>
      <c r="B63" s="67"/>
      <c r="C63" s="67"/>
      <c r="D63" s="67"/>
      <c r="E63" s="67"/>
      <c r="F63" s="67"/>
      <c r="G63" s="67"/>
      <c r="H63" s="67"/>
      <c r="I63" s="67"/>
      <c r="J63" s="67"/>
    </row>
    <row r="64" spans="1:11">
      <c r="A64" s="67"/>
      <c r="B64" s="67"/>
      <c r="C64" s="67"/>
      <c r="D64" s="67"/>
      <c r="E64" s="67"/>
      <c r="F64" s="67"/>
      <c r="G64" s="67"/>
      <c r="H64" s="67"/>
      <c r="I64" s="67"/>
      <c r="J64" s="67">
        <v>2323564.4233749998</v>
      </c>
    </row>
    <row r="65" spans="1:10">
      <c r="A65" s="67"/>
      <c r="B65" s="67"/>
      <c r="C65" s="67"/>
      <c r="D65" s="67"/>
      <c r="E65" s="67"/>
      <c r="F65" s="67"/>
      <c r="G65" s="67"/>
      <c r="H65" s="67"/>
      <c r="I65" s="67"/>
      <c r="J65" s="67"/>
    </row>
    <row r="66" spans="1:10">
      <c r="A66" s="67"/>
      <c r="B66" s="67"/>
      <c r="C66" s="67"/>
      <c r="D66" s="67"/>
      <c r="E66" s="67"/>
      <c r="F66" s="67"/>
      <c r="G66" s="67"/>
      <c r="H66" s="67"/>
      <c r="I66" s="67"/>
      <c r="J66" s="67"/>
    </row>
    <row r="67" spans="1:10">
      <c r="A67" s="67"/>
      <c r="B67" s="67"/>
      <c r="C67" s="67"/>
      <c r="D67" s="67"/>
      <c r="E67" s="67"/>
      <c r="F67" s="67"/>
      <c r="G67" s="67"/>
      <c r="H67" s="67"/>
      <c r="I67" s="67"/>
      <c r="J67" s="67"/>
    </row>
  </sheetData>
  <mergeCells count="12">
    <mergeCell ref="A50:J50"/>
    <mergeCell ref="H45:H46"/>
    <mergeCell ref="A9:G9"/>
    <mergeCell ref="H9:J9"/>
    <mergeCell ref="H10:J10"/>
    <mergeCell ref="H11:J11"/>
    <mergeCell ref="H12:J12"/>
    <mergeCell ref="A5:J5"/>
    <mergeCell ref="A7:G7"/>
    <mergeCell ref="H7:J7"/>
    <mergeCell ref="A8:G8"/>
    <mergeCell ref="H8:J8"/>
  </mergeCells>
  <printOptions horizontalCentered="1"/>
  <pageMargins left="0.51180555555555596" right="0.51180555555555596" top="0.59027777777777801" bottom="0.39305555555555599" header="0.51180555555555596" footer="0.51180555555555596"/>
  <pageSetup paperSize="9" scale="45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FB34"/>
  <sheetViews>
    <sheetView topLeftCell="A19" zoomScale="75" zoomScaleNormal="75" workbookViewId="0">
      <selection activeCell="B40" sqref="B40:C40"/>
    </sheetView>
  </sheetViews>
  <sheetFormatPr defaultColWidth="8.7109375" defaultRowHeight="15"/>
  <cols>
    <col min="2" max="2" width="42.5703125" style="1" customWidth="1"/>
    <col min="3" max="3" width="26.42578125" style="1" customWidth="1"/>
    <col min="4" max="5" width="31.28515625" style="1" customWidth="1"/>
    <col min="16383" max="16384" width="11.5703125" style="1" customWidth="1"/>
  </cols>
  <sheetData>
    <row r="2" spans="1:6" ht="63.75" customHeight="1"/>
    <row r="3" spans="1:6" ht="16.5">
      <c r="A3" s="115" t="s">
        <v>120</v>
      </c>
      <c r="B3" s="115"/>
      <c r="C3" s="115"/>
      <c r="D3" s="115"/>
      <c r="E3" s="115"/>
    </row>
    <row r="4" spans="1:6" ht="30" customHeight="1">
      <c r="A4" s="25"/>
      <c r="B4" s="25"/>
      <c r="C4" s="25"/>
      <c r="D4" s="25"/>
      <c r="E4" s="25"/>
    </row>
    <row r="5" spans="1:6" s="22" customFormat="1" ht="18" customHeight="1">
      <c r="A5" s="116" t="s">
        <v>121</v>
      </c>
      <c r="B5" s="116"/>
      <c r="C5" s="116"/>
      <c r="D5" s="116"/>
      <c r="E5" s="116"/>
    </row>
    <row r="6" spans="1:6" s="22" customFormat="1" ht="18" customHeight="1">
      <c r="A6" s="117" t="s">
        <v>122</v>
      </c>
      <c r="B6" s="117"/>
      <c r="C6" s="117"/>
      <c r="D6" s="26"/>
      <c r="E6" s="26"/>
    </row>
    <row r="7" spans="1:6" s="22" customFormat="1" ht="19.5" customHeight="1">
      <c r="A7" s="117" t="s">
        <v>123</v>
      </c>
      <c r="B7" s="117"/>
      <c r="C7" s="117"/>
      <c r="D7" s="26"/>
      <c r="E7" s="26"/>
    </row>
    <row r="8" spans="1:6" ht="28.5" customHeight="1">
      <c r="A8" s="27"/>
      <c r="B8" s="27"/>
      <c r="C8" s="27"/>
      <c r="D8" s="27"/>
      <c r="E8" s="27"/>
    </row>
    <row r="9" spans="1:6" ht="24.75" customHeight="1">
      <c r="A9" s="28"/>
      <c r="B9" s="28"/>
      <c r="C9" s="28"/>
      <c r="D9" s="118" t="s">
        <v>124</v>
      </c>
      <c r="E9" s="118"/>
      <c r="F9" s="29"/>
    </row>
    <row r="10" spans="1:6" s="23" customFormat="1" ht="34.5" customHeight="1">
      <c r="A10" s="30" t="s">
        <v>10</v>
      </c>
      <c r="B10" s="31" t="s">
        <v>125</v>
      </c>
      <c r="C10" s="31" t="s">
        <v>126</v>
      </c>
      <c r="D10" s="31" t="s">
        <v>127</v>
      </c>
      <c r="E10" s="32" t="s">
        <v>128</v>
      </c>
      <c r="F10" s="33"/>
    </row>
    <row r="11" spans="1:6" ht="16.5">
      <c r="A11" s="34">
        <v>1</v>
      </c>
      <c r="B11" s="35" t="str">
        <f>'PLANILHA ORÇAMENTÁRIA'!D15</f>
        <v>ADMINISTRAÇÃO LOCAL</v>
      </c>
      <c r="C11" s="36">
        <f>'PLANILHA ORÇAMENTÁRIA'!J15</f>
        <v>4883.04</v>
      </c>
      <c r="D11" s="36">
        <f>C11/2</f>
        <v>2441.52</v>
      </c>
      <c r="E11" s="36">
        <f>C11/2</f>
        <v>2441.52</v>
      </c>
      <c r="F11" s="29"/>
    </row>
    <row r="12" spans="1:6" ht="16.5">
      <c r="A12" s="37"/>
      <c r="B12" s="38" t="s">
        <v>129</v>
      </c>
      <c r="C12" s="39">
        <f>C11/C24</f>
        <v>2.1015298525303401E-3</v>
      </c>
      <c r="D12" s="39">
        <f>D11/$C$11</f>
        <v>0.5</v>
      </c>
      <c r="E12" s="39">
        <f>E11/$C$11</f>
        <v>0.5</v>
      </c>
      <c r="F12" s="29"/>
    </row>
    <row r="13" spans="1:6" ht="16.5">
      <c r="A13" s="34">
        <v>2</v>
      </c>
      <c r="B13" s="35" t="str">
        <f>'PLANILHA ORÇAMENTÁRIA'!D17</f>
        <v>SERVIÇOS PRELIMINARES</v>
      </c>
      <c r="C13" s="36">
        <f>'PLANILHA ORÇAMENTÁRIA'!J17</f>
        <v>11947.45</v>
      </c>
      <c r="D13" s="36">
        <f>C13</f>
        <v>11947.45</v>
      </c>
      <c r="E13" s="40"/>
      <c r="F13" s="29"/>
    </row>
    <row r="14" spans="1:6" ht="16.5">
      <c r="A14" s="37"/>
      <c r="B14" s="38" t="s">
        <v>129</v>
      </c>
      <c r="C14" s="39">
        <f>C13/C24</f>
        <v>5.1418630272562901E-3</v>
      </c>
      <c r="D14" s="39">
        <f>D13/C13</f>
        <v>1</v>
      </c>
      <c r="E14" s="41"/>
      <c r="F14" s="29"/>
    </row>
    <row r="15" spans="1:6" ht="29.25" customHeight="1">
      <c r="A15" s="34">
        <v>3</v>
      </c>
      <c r="B15" s="42" t="str">
        <f>'PLANILHA ORÇAMENTÁRIA'!D21</f>
        <v>ESCAVAÇÃO, SUBLEITO, SUB-BASE E BASE</v>
      </c>
      <c r="C15" s="36">
        <f>'PLANILHA ORÇAMENTÁRIA'!J21</f>
        <v>1222841.1452500001</v>
      </c>
      <c r="D15" s="36">
        <f>C15*0.8</f>
        <v>978272.91619999998</v>
      </c>
      <c r="E15" s="36">
        <f>C15*0.2</f>
        <v>244568.22904999999</v>
      </c>
      <c r="F15" s="29"/>
    </row>
    <row r="16" spans="1:6" ht="20.25" customHeight="1">
      <c r="A16" s="37"/>
      <c r="B16" s="38" t="s">
        <v>129</v>
      </c>
      <c r="C16" s="39">
        <f>C15/C24</f>
        <v>0.526278132402204</v>
      </c>
      <c r="D16" s="39">
        <f>$D$15/$C$15</f>
        <v>0.8</v>
      </c>
      <c r="E16" s="39">
        <f>$E$15/$C$15</f>
        <v>0.2</v>
      </c>
      <c r="F16" s="29"/>
    </row>
    <row r="17" spans="1:6" ht="16.5">
      <c r="A17" s="34">
        <v>4</v>
      </c>
      <c r="B17" s="35" t="str">
        <f>'PLANILHA ORÇAMENTÁRIA'!D28</f>
        <v>REVESTIMENTO</v>
      </c>
      <c r="C17" s="43">
        <f>'PLANILHA ORÇAMENTÁRIA'!J28</f>
        <v>955691.38124999998</v>
      </c>
      <c r="D17" s="36"/>
      <c r="E17" s="44">
        <f>C17</f>
        <v>955691.38124999998</v>
      </c>
      <c r="F17" s="29"/>
    </row>
    <row r="18" spans="1:6" ht="16.5">
      <c r="A18" s="37"/>
      <c r="B18" s="38" t="s">
        <v>129</v>
      </c>
      <c r="C18" s="39">
        <f>C17/C24</f>
        <v>0.411304017067816</v>
      </c>
      <c r="D18" s="39"/>
      <c r="E18" s="39">
        <f>E17/C17</f>
        <v>1</v>
      </c>
      <c r="F18" s="29"/>
    </row>
    <row r="19" spans="1:6" ht="16.5">
      <c r="A19" s="45">
        <v>5</v>
      </c>
      <c r="B19" s="35" t="str">
        <f>'PLANILHA ORÇAMENTÁRIA'!D35</f>
        <v>DRENAGEM</v>
      </c>
      <c r="C19" s="43">
        <f>'PLANILHA ORÇAMENTÁRIA'!J35</f>
        <v>126400.531875</v>
      </c>
      <c r="D19" s="36">
        <f>C19*0.8</f>
        <v>101120.4255</v>
      </c>
      <c r="E19" s="36">
        <f>C19*0.2</f>
        <v>25280.106374999999</v>
      </c>
      <c r="F19" s="29"/>
    </row>
    <row r="20" spans="1:6" ht="16.5">
      <c r="A20" s="37"/>
      <c r="B20" s="38" t="s">
        <v>129</v>
      </c>
      <c r="C20" s="39">
        <f>C19/C24</f>
        <v>5.4399409202264298E-2</v>
      </c>
      <c r="D20" s="39">
        <f>D19/C19</f>
        <v>0.8</v>
      </c>
      <c r="E20" s="39">
        <f>E19/C19</f>
        <v>0.2</v>
      </c>
      <c r="F20" s="29"/>
    </row>
    <row r="21" spans="1:6" ht="16.5">
      <c r="A21" s="34">
        <v>6</v>
      </c>
      <c r="B21" s="35" t="str">
        <f>'PLANILHA ORÇAMENTÁRIA'!D42</f>
        <v>LEVANTAMENTO FINAL</v>
      </c>
      <c r="C21" s="43">
        <f>'PLANILHA ORÇAMENTÁRIA'!J42</f>
        <v>1800.875</v>
      </c>
      <c r="D21" s="46"/>
      <c r="E21" s="47">
        <f>C21</f>
        <v>1800.875</v>
      </c>
      <c r="F21" s="29"/>
    </row>
    <row r="22" spans="1:6" ht="16.5">
      <c r="A22" s="37"/>
      <c r="B22" s="38" t="s">
        <v>129</v>
      </c>
      <c r="C22" s="39">
        <f>C21/C24</f>
        <v>7.7504844792907097E-4</v>
      </c>
      <c r="D22" s="39"/>
      <c r="E22" s="39">
        <f>E21/C21</f>
        <v>1</v>
      </c>
      <c r="F22" s="29"/>
    </row>
    <row r="23" spans="1:6" ht="19.5" customHeight="1">
      <c r="A23" s="48" t="s">
        <v>130</v>
      </c>
      <c r="B23" s="28"/>
      <c r="C23" s="28"/>
      <c r="D23" s="49"/>
      <c r="E23" s="49"/>
    </row>
    <row r="24" spans="1:6" ht="16.5">
      <c r="A24" s="28"/>
      <c r="B24" s="50" t="s">
        <v>131</v>
      </c>
      <c r="C24" s="51">
        <f>SUM(C11,C13,C15,C17,C19,C21)</f>
        <v>2323564.4233749998</v>
      </c>
      <c r="D24" s="52"/>
      <c r="E24" s="52"/>
    </row>
    <row r="25" spans="1:6" s="24" customFormat="1" ht="19.5" customHeight="1">
      <c r="A25" s="49"/>
      <c r="B25" s="53"/>
      <c r="C25" s="54"/>
      <c r="D25" s="52"/>
      <c r="E25" s="52"/>
    </row>
    <row r="26" spans="1:6" ht="16.5">
      <c r="A26" s="28"/>
      <c r="B26" s="119" t="s">
        <v>132</v>
      </c>
      <c r="C26" s="119"/>
      <c r="D26" s="55">
        <f>SUM(D11,D13,D15,D17,D19)</f>
        <v>1093782.3117</v>
      </c>
      <c r="E26" s="55">
        <f>SUM(E11,E15,E17,E19,E21)</f>
        <v>1229782.1116750001</v>
      </c>
      <c r="F26" s="29"/>
    </row>
    <row r="27" spans="1:6" ht="16.5">
      <c r="A27" s="28"/>
      <c r="B27" s="120" t="s">
        <v>133</v>
      </c>
      <c r="C27" s="120"/>
      <c r="D27" s="46">
        <f>D26/$C$24</f>
        <v>0.47073466123709701</v>
      </c>
      <c r="E27" s="46">
        <f>E26/$C$24</f>
        <v>0.52926533876290305</v>
      </c>
      <c r="F27" s="29"/>
    </row>
    <row r="28" spans="1:6" ht="16.5">
      <c r="A28" s="28"/>
      <c r="B28" s="120" t="s">
        <v>134</v>
      </c>
      <c r="C28" s="120"/>
      <c r="D28" s="56">
        <f>D26</f>
        <v>1093782.3117</v>
      </c>
      <c r="E28" s="56">
        <f>SUM(D28,E26)</f>
        <v>2323564.4233749998</v>
      </c>
      <c r="F28" s="29"/>
    </row>
    <row r="29" spans="1:6" ht="16.5">
      <c r="A29" s="28"/>
      <c r="B29" s="121" t="s">
        <v>135</v>
      </c>
      <c r="C29" s="121"/>
      <c r="D29" s="39">
        <f>D27</f>
        <v>0.47073466123709701</v>
      </c>
      <c r="E29" s="39">
        <f>SUM(D29,E27)</f>
        <v>1</v>
      </c>
      <c r="F29" s="29"/>
    </row>
    <row r="30" spans="1:6" ht="16.5">
      <c r="A30" s="57"/>
      <c r="B30" s="57"/>
      <c r="C30" s="58"/>
      <c r="D30" s="59"/>
      <c r="E30" s="59"/>
    </row>
    <row r="31" spans="1:6" ht="39" customHeight="1">
      <c r="A31" s="122" t="s">
        <v>136</v>
      </c>
      <c r="B31" s="122"/>
      <c r="C31" s="122"/>
      <c r="D31" s="122"/>
      <c r="E31" s="122"/>
    </row>
    <row r="32" spans="1:6" ht="16.5">
      <c r="A32" s="60"/>
      <c r="B32" s="60"/>
      <c r="C32" s="60"/>
      <c r="D32" s="60"/>
      <c r="E32" s="60"/>
    </row>
    <row r="33" spans="1:5" ht="16.5">
      <c r="A33" s="61"/>
      <c r="B33" s="61"/>
      <c r="C33" s="61"/>
      <c r="D33" s="61"/>
      <c r="E33" s="61"/>
    </row>
    <row r="34" spans="1:5" ht="16.5">
      <c r="A34" s="123" t="s">
        <v>137</v>
      </c>
      <c r="B34" s="123"/>
      <c r="C34" s="123"/>
      <c r="D34" s="123"/>
      <c r="E34" s="123"/>
    </row>
  </sheetData>
  <mergeCells count="11">
    <mergeCell ref="A34:E34"/>
    <mergeCell ref="B26:C26"/>
    <mergeCell ref="B27:C27"/>
    <mergeCell ref="B28:C28"/>
    <mergeCell ref="B29:C29"/>
    <mergeCell ref="A31:E31"/>
    <mergeCell ref="A3:E3"/>
    <mergeCell ref="A5:E5"/>
    <mergeCell ref="A6:C6"/>
    <mergeCell ref="A7:C7"/>
    <mergeCell ref="D9:E9"/>
  </mergeCells>
  <printOptions horizontalCentered="1" verticalCentered="1"/>
  <pageMargins left="0.51180555555555596" right="0.51180555555555596" top="0" bottom="0.78749999999999998" header="0.511811023622047" footer="0.511811023622047"/>
  <pageSetup paperSize="8" scale="98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tabSelected="1" zoomScale="75" zoomScaleNormal="75" workbookViewId="0">
      <selection activeCell="A15" sqref="A15"/>
    </sheetView>
  </sheetViews>
  <sheetFormatPr defaultColWidth="8.7109375" defaultRowHeight="15"/>
  <cols>
    <col min="1" max="1" width="11" style="1" customWidth="1"/>
    <col min="2" max="2" width="18.28515625" style="1" customWidth="1"/>
    <col min="3" max="3" width="60.85546875" style="1" customWidth="1"/>
    <col min="4" max="4" width="30" style="1" customWidth="1"/>
    <col min="5" max="5" width="33.85546875" style="1" customWidth="1"/>
    <col min="6" max="6" width="44.85546875" style="1" customWidth="1"/>
    <col min="7" max="7" width="63.28515625" style="1" customWidth="1"/>
  </cols>
  <sheetData>
    <row r="1" spans="1:7" ht="78.75" customHeight="1">
      <c r="A1" s="2"/>
      <c r="B1" s="2"/>
      <c r="C1" s="2"/>
      <c r="D1" s="2"/>
      <c r="E1" s="2"/>
      <c r="F1" s="2"/>
      <c r="G1" s="2"/>
    </row>
    <row r="2" spans="1:7" ht="45.75" customHeight="1">
      <c r="A2" s="2"/>
      <c r="B2" s="2"/>
      <c r="C2" s="2"/>
      <c r="D2" s="2"/>
      <c r="E2" s="2"/>
      <c r="F2" s="2"/>
      <c r="G2" s="2"/>
    </row>
    <row r="3" spans="1:7" ht="24.75" customHeight="1">
      <c r="A3" s="3" t="s">
        <v>138</v>
      </c>
      <c r="B3" s="4"/>
      <c r="C3" s="5"/>
      <c r="D3" s="6"/>
      <c r="E3" s="7"/>
      <c r="F3" s="8"/>
      <c r="G3" s="9" t="s">
        <v>139</v>
      </c>
    </row>
    <row r="4" spans="1:7" ht="24.75" customHeight="1">
      <c r="A4" s="10" t="s">
        <v>140</v>
      </c>
      <c r="B4" s="4"/>
      <c r="C4" s="5"/>
      <c r="D4" s="6"/>
      <c r="E4" s="8"/>
      <c r="F4" s="8"/>
      <c r="G4" s="11" t="s">
        <v>141</v>
      </c>
    </row>
    <row r="5" spans="1:7" ht="18">
      <c r="A5" s="12"/>
      <c r="B5" s="12"/>
      <c r="C5" s="12"/>
      <c r="D5" s="12"/>
      <c r="E5" s="12"/>
      <c r="F5" s="12"/>
      <c r="G5" s="12"/>
    </row>
    <row r="6" spans="1:7" ht="24.75" customHeight="1">
      <c r="A6" s="124" t="s">
        <v>142</v>
      </c>
      <c r="B6" s="124"/>
      <c r="C6" s="124"/>
      <c r="D6" s="124"/>
      <c r="E6" s="124"/>
      <c r="F6" s="124"/>
      <c r="G6" s="124"/>
    </row>
    <row r="7" spans="1:7" ht="24.75" customHeight="1">
      <c r="A7" s="13" t="s">
        <v>10</v>
      </c>
      <c r="B7" s="13" t="s">
        <v>12</v>
      </c>
      <c r="C7" s="13" t="s">
        <v>143</v>
      </c>
      <c r="D7" s="14" t="s">
        <v>144</v>
      </c>
      <c r="E7" s="14" t="s">
        <v>145</v>
      </c>
      <c r="F7" s="13" t="s">
        <v>146</v>
      </c>
      <c r="G7" s="13" t="s">
        <v>147</v>
      </c>
    </row>
    <row r="8" spans="1:7" ht="24.75" customHeight="1">
      <c r="A8" s="13" t="s">
        <v>148</v>
      </c>
      <c r="B8" s="125" t="s">
        <v>149</v>
      </c>
      <c r="C8" s="125"/>
      <c r="D8" s="125"/>
      <c r="E8" s="125"/>
      <c r="F8" s="125"/>
      <c r="G8" s="125"/>
    </row>
    <row r="9" spans="1:7" ht="38.25" customHeight="1">
      <c r="A9" s="15" t="s">
        <v>22</v>
      </c>
      <c r="B9" s="15">
        <v>2707</v>
      </c>
      <c r="C9" s="16" t="s">
        <v>150</v>
      </c>
      <c r="D9" s="15" t="s">
        <v>151</v>
      </c>
      <c r="E9" s="15">
        <v>8</v>
      </c>
      <c r="F9" s="17">
        <v>103.1</v>
      </c>
      <c r="G9" s="17">
        <f>E9*F9</f>
        <v>824.8</v>
      </c>
    </row>
    <row r="10" spans="1:7" ht="39.75" customHeight="1">
      <c r="A10" s="15" t="s">
        <v>152</v>
      </c>
      <c r="B10" s="15">
        <v>7592</v>
      </c>
      <c r="C10" s="16" t="s">
        <v>153</v>
      </c>
      <c r="D10" s="15" t="s">
        <v>151</v>
      </c>
      <c r="E10" s="15">
        <v>64</v>
      </c>
      <c r="F10" s="17">
        <v>63.41</v>
      </c>
      <c r="G10" s="17">
        <f>E10*F10</f>
        <v>4058.24</v>
      </c>
    </row>
    <row r="11" spans="1:7" ht="24.75" customHeight="1">
      <c r="A11" s="7"/>
      <c r="B11" s="7"/>
      <c r="C11" s="7"/>
      <c r="D11" s="126" t="s">
        <v>116</v>
      </c>
      <c r="E11" s="126"/>
      <c r="F11" s="126"/>
      <c r="G11" s="18">
        <f>SUM(G9:G10)</f>
        <v>4883.04</v>
      </c>
    </row>
    <row r="12" spans="1:7" ht="18">
      <c r="A12" s="8"/>
      <c r="B12" s="8"/>
      <c r="C12" s="8"/>
      <c r="D12" s="19"/>
      <c r="E12" s="19"/>
      <c r="F12" s="19"/>
      <c r="G12" s="20"/>
    </row>
    <row r="13" spans="1:7" ht="18">
      <c r="A13" s="127" t="s">
        <v>154</v>
      </c>
      <c r="B13" s="127"/>
      <c r="C13" s="127"/>
      <c r="D13" s="127"/>
      <c r="E13" s="127"/>
      <c r="F13" s="127"/>
      <c r="G13" s="127"/>
    </row>
    <row r="14" spans="1:7" ht="18">
      <c r="A14" s="127" t="s">
        <v>155</v>
      </c>
      <c r="B14" s="127"/>
      <c r="C14" s="127"/>
      <c r="D14" s="127"/>
      <c r="E14" s="127"/>
      <c r="F14" s="127"/>
      <c r="G14" s="127"/>
    </row>
    <row r="15" spans="1:7" ht="18">
      <c r="A15" s="21"/>
      <c r="B15" s="21"/>
      <c r="C15" s="21"/>
      <c r="D15" s="21"/>
      <c r="E15" s="21"/>
      <c r="F15" s="21"/>
      <c r="G15" s="21"/>
    </row>
    <row r="16" spans="1:7" ht="18">
      <c r="A16" s="2"/>
      <c r="B16" s="2"/>
      <c r="C16" s="2"/>
      <c r="D16" s="2"/>
      <c r="E16" s="2"/>
      <c r="F16" s="2"/>
      <c r="G16" s="2"/>
    </row>
    <row r="17" spans="1:7">
      <c r="A17" s="128" t="s">
        <v>156</v>
      </c>
      <c r="B17" s="128"/>
      <c r="C17" s="128"/>
      <c r="D17" s="128"/>
      <c r="E17" s="128"/>
      <c r="F17" s="128"/>
      <c r="G17" s="128"/>
    </row>
    <row r="18" spans="1:7" ht="18">
      <c r="A18" s="2"/>
      <c r="B18" s="2"/>
      <c r="C18" s="2"/>
      <c r="D18" s="2"/>
      <c r="E18" s="2"/>
      <c r="F18" s="2"/>
      <c r="G18" s="2"/>
    </row>
  </sheetData>
  <mergeCells count="6">
    <mergeCell ref="A17:G17"/>
    <mergeCell ref="A6:G6"/>
    <mergeCell ref="B8:G8"/>
    <mergeCell ref="D11:F11"/>
    <mergeCell ref="A13:G13"/>
    <mergeCell ref="A14:G14"/>
  </mergeCells>
  <printOptions horizontalCentered="1" verticalCentered="1"/>
  <pageMargins left="0.51180555555555596" right="0.51180555555555596" top="0.78749999999999998" bottom="0.78749999999999998" header="0.511811023622047" footer="0.511811023622047"/>
  <pageSetup paperSize="9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PLANILHA ORÇAMENTÁRIA</vt:lpstr>
      <vt:lpstr>CRONOGRAMA</vt:lpstr>
      <vt:lpstr>ADM LOCAL </vt:lpstr>
      <vt:lpstr>CRONOGRAMA!Area_de_impressao</vt:lpstr>
      <vt:lpstr>'PLANILHA ORÇAMENTÁRIA'!Area_de_impressao</vt:lpstr>
      <vt:lpstr>'PLANILHA ORÇAMENTÁRIA'!Titulos_de_impressao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Soiurb</dc:creator>
  <cp:lastModifiedBy>LIC12508</cp:lastModifiedBy>
  <cp:revision>34</cp:revision>
  <cp:lastPrinted>2024-08-27T11:36:00Z</cp:lastPrinted>
  <dcterms:created xsi:type="dcterms:W3CDTF">2022-06-15T13:28:00Z</dcterms:created>
  <dcterms:modified xsi:type="dcterms:W3CDTF">2024-09-24T11:56:32Z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84AD2F9BB0AE42B2A8ADAD942A40698C_12</vt:lpwstr>
  </property>
  <property fmtid="{D5CDD505-2E9C-101B-9397-08002B2CF9AE}" pid="3" name="KSOProductBuildVer">
    <vt:lpwstr>1046-12.2.0.17562</vt:lpwstr>
  </property>
</Properties>
</file>