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830" activeTab="1"/>
  </bookViews>
  <sheets>
    <sheet name="PO" sheetId="2" r:id="rId1"/>
    <sheet name="Cronograma" sheetId="6" r:id="rId2"/>
  </sheets>
  <definedNames>
    <definedName name="_xlnm.Print_Area" localSheetId="0">PO!$A$2:$J$48</definedName>
    <definedName name="_xlnm.Print_Titles" localSheetId="0">PO!$16:$16</definedName>
    <definedName name="_xlnm.Print_Area" localSheetId="1">Cronograma!$A$1:$E$27</definedName>
  </definedNames>
  <calcPr calcId="144525"/>
</workbook>
</file>

<file path=xl/sharedStrings.xml><?xml version="1.0" encoding="utf-8"?>
<sst xmlns="http://schemas.openxmlformats.org/spreadsheetml/2006/main" count="154" uniqueCount="115">
  <si>
    <t>PLANILHA ORÇAMENTÁRIA</t>
  </si>
  <si>
    <r>
      <rPr>
        <b/>
        <sz val="12"/>
        <color rgb="FF000000"/>
        <rFont val="Arial"/>
        <charset val="1"/>
      </rPr>
      <t>OBRA:</t>
    </r>
    <r>
      <rPr>
        <sz val="12"/>
        <color rgb="FF000000"/>
        <rFont val="Arial"/>
        <charset val="1"/>
      </rPr>
      <t xml:space="preserve"> INFRAESTRUTURA URBANA COM INSTALAÇÃO DE ILUMINAÇÃO PÚBLICA ORNAMENTAL COM LUMINÁRIAS COM TECNOLOGIA LED</t>
    </r>
  </si>
  <si>
    <t>BASE ORÇAMENTÁRIA</t>
  </si>
  <si>
    <r>
      <rPr>
        <b/>
        <sz val="12"/>
        <color rgb="FF000000"/>
        <rFont val="Arial"/>
        <charset val="1"/>
      </rPr>
      <t>LOCAL:</t>
    </r>
    <r>
      <rPr>
        <sz val="12"/>
        <color rgb="FF000000"/>
        <rFont val="Arial"/>
        <charset val="1"/>
      </rPr>
      <t xml:space="preserve"> TRECHO DO CANTEIRO CENTRAL DA AVENIDA JOSÉ RUGINE, BAIRRO: GUAÇUZAL, PILAR DO SUL - SÃO PAULO</t>
    </r>
  </si>
  <si>
    <t>TABELAS DESONERADAS</t>
  </si>
  <si>
    <t>CDHU</t>
  </si>
  <si>
    <t>VERSÃO 192</t>
  </si>
  <si>
    <t>DATA - BASE:</t>
  </si>
  <si>
    <t>NOVEMBRO/2023</t>
  </si>
  <si>
    <t>LEIS SOCIAIS:</t>
  </si>
  <si>
    <t>SIURB</t>
  </si>
  <si>
    <t>JULHO/23</t>
  </si>
  <si>
    <t>SINAPI</t>
  </si>
  <si>
    <t>BDI</t>
  </si>
  <si>
    <t>ITEM</t>
  </si>
  <si>
    <t>FONTE</t>
  </si>
  <si>
    <t>CÓDIGO</t>
  </si>
  <si>
    <t>MATERIAL E MÃO DE OBRA</t>
  </si>
  <si>
    <t>UNIDADE</t>
  </si>
  <si>
    <t>QUANTIDADE</t>
  </si>
  <si>
    <t>PREÇO UNITÁRIO</t>
  </si>
  <si>
    <t>PREÇO UNITÁRIO     COM BDI: 25%</t>
  </si>
  <si>
    <t>PREÇO TOTAL          SEM BDI</t>
  </si>
  <si>
    <t>PREÇO TOTAL           COM  BDI 25%</t>
  </si>
  <si>
    <t>SERVIÇOS PRELIMINARES</t>
  </si>
  <si>
    <t>1.1</t>
  </si>
  <si>
    <t>02.08.020</t>
  </si>
  <si>
    <t>Placa de identificação para obra</t>
  </si>
  <si>
    <t>m²</t>
  </si>
  <si>
    <t>INSTALAÇÃO DE ILUMINAÇÃO PÚBLICA ORNAMENTAL</t>
  </si>
  <si>
    <t>2.1</t>
  </si>
  <si>
    <t>COTAÇÃO</t>
  </si>
  <si>
    <t>Poste Padrão Trifásico, subterrâneo - cabo 25mm², disjuntor de 100A, com ART , Fornecimento + Instalação</t>
  </si>
  <si>
    <t>un</t>
  </si>
  <si>
    <t>2.2</t>
  </si>
  <si>
    <t>09_05_70</t>
  </si>
  <si>
    <t>Caixa de passagem e tampa pré-moldadas em concreto, sem fundo,  40x40cm - Fornecimento e instalação completa</t>
  </si>
  <si>
    <t>2.3</t>
  </si>
  <si>
    <t>12.01.021</t>
  </si>
  <si>
    <t>Broca em concreto armado diâmetro de 20 cm ‐ completa</t>
  </si>
  <si>
    <t>m</t>
  </si>
  <si>
    <t>2.4</t>
  </si>
  <si>
    <t>11.01.100</t>
  </si>
  <si>
    <t>Concreto usinado, fck = 20 Mpa</t>
  </si>
  <si>
    <t>m³</t>
  </si>
  <si>
    <t>2.5</t>
  </si>
  <si>
    <t>11.16.040</t>
  </si>
  <si>
    <t>Lançamento e adensamento de concreto ou massa em fundação</t>
  </si>
  <si>
    <t>2.6</t>
  </si>
  <si>
    <t>09_05_68</t>
  </si>
  <si>
    <t>Caixa de passagem e tampa pré-moldadas em concreto, sem fundo,  20x20cm - Fornecimento e instalação completa</t>
  </si>
  <si>
    <t>2.7</t>
  </si>
  <si>
    <t>42.05.190</t>
  </si>
  <si>
    <t>Haste de aterramento de 3/4´ x 3 m</t>
  </si>
  <si>
    <t>2.8</t>
  </si>
  <si>
    <t>42.05.110</t>
  </si>
  <si>
    <t>Conector cabo/haste de 3/4´</t>
  </si>
  <si>
    <t>2.9</t>
  </si>
  <si>
    <t>11.18.040</t>
  </si>
  <si>
    <t>Lastro de pedra britada</t>
  </si>
  <si>
    <t>2.10</t>
  </si>
  <si>
    <t>06.01.020</t>
  </si>
  <si>
    <t>Escavação manual em solo de 1ª e 2ª categoria em campo aberto</t>
  </si>
  <si>
    <t>2.11</t>
  </si>
  <si>
    <t>38.13.010</t>
  </si>
  <si>
    <t>Eletroduto corrugado em polietileno de alta densidade, DN= 30 mm, com acessórios</t>
  </si>
  <si>
    <t>2.12</t>
  </si>
  <si>
    <t>38.13.020</t>
  </si>
  <si>
    <t>Eletroduto corrugado em polietileno de alta densidade, DN= 50 mm, com acessórios</t>
  </si>
  <si>
    <t>2.13</t>
  </si>
  <si>
    <t>39.21.020</t>
  </si>
  <si>
    <t>Cabo de cobre flexível de 2,5 mm², isolamento 0,6/1kV ‐ isolação HEPR 90°C</t>
  </si>
  <si>
    <t>2.14</t>
  </si>
  <si>
    <t>39.21.050</t>
  </si>
  <si>
    <t>Cabo de cobre flexível de 10 mm², isolamento 0,6/1kV ‐ isolação HEPR 90°C</t>
  </si>
  <si>
    <t>2.15</t>
  </si>
  <si>
    <t>39.21.060</t>
  </si>
  <si>
    <t>Cabo de cobre flexível de 16 mm², isolamento 0,6/1kV ‐ isolação HEPR 90°C</t>
  </si>
  <si>
    <t>2.16</t>
  </si>
  <si>
    <t>39.04.070</t>
  </si>
  <si>
    <t>Cabo de cobre nu, têmpera mole, classe 2, de 35 mm²</t>
  </si>
  <si>
    <t>2.17</t>
  </si>
  <si>
    <t>06.11.040</t>
  </si>
  <si>
    <t>Reaterro manual apiloado sem controle de compactação</t>
  </si>
  <si>
    <t>2.18</t>
  </si>
  <si>
    <t>Poste de aço cônico contínuo curvo duplo, flangeado, h=9m, com chumbadores, fornecimento e instalação</t>
  </si>
  <si>
    <t>2.19</t>
  </si>
  <si>
    <t>Luminária de LED para iluminação pública, de 138 w até 180 w - 150lm/w, fornecimento e instalação</t>
  </si>
  <si>
    <t>2.20</t>
  </si>
  <si>
    <t>40.11.010</t>
  </si>
  <si>
    <t>Relé fotoelétrico 50/60 Hz, 110/220 V, 1200 VA, completo</t>
  </si>
  <si>
    <t>TOTAL</t>
  </si>
  <si>
    <t>SEM BDI</t>
  </si>
  <si>
    <t>COM BDI</t>
  </si>
  <si>
    <t>Observação: O valor considerado no item nº 2.1 foi a mediana das seguintes cotações de mercado:</t>
  </si>
  <si>
    <t>Cotação mercado 1 - Comercial H&amp;F Almeida: R$ 2.490,00</t>
  </si>
  <si>
    <t>Cotação mercado 2 - Comercial Jimenez: R$ 2.717,97</t>
  </si>
  <si>
    <t>Cotação mercado 3 - Elim Pré-moldados: R$ 2.950,00</t>
  </si>
  <si>
    <t>PILAR DO SUL-SP, 01 DE FEVEREIRO DE 2024.</t>
  </si>
  <si>
    <t>CRONOGRAMA FÍSICO-FINANCEIRO</t>
  </si>
  <si>
    <r>
      <rPr>
        <b/>
        <sz val="13"/>
        <rFont val="Arial"/>
        <charset val="0"/>
      </rPr>
      <t xml:space="preserve">OBRA: </t>
    </r>
    <r>
      <rPr>
        <sz val="13"/>
        <rFont val="Arial"/>
        <charset val="0"/>
      </rPr>
      <t>INFRAESTRUTURA URBANA COM INSTALAÇÃO DE ILUMINAÇÃO PÚBLICA ORNAMENTAL COM LUMINÁRIAS COM TECNOLOGIA LED</t>
    </r>
  </si>
  <si>
    <r>
      <rPr>
        <b/>
        <sz val="13"/>
        <rFont val="Arial"/>
        <charset val="0"/>
      </rPr>
      <t xml:space="preserve">LOCAL: </t>
    </r>
    <r>
      <rPr>
        <sz val="13"/>
        <rFont val="Arial"/>
        <charset val="0"/>
      </rPr>
      <t>TRECHO DO CANTEIRO CENTRAL DA AVENIDA JOSÉ RUGINE, BAIRRO: GUAÇUZAL, PILAR DO SUL-SP</t>
    </r>
  </si>
  <si>
    <t>PRAZO DA OBRA: 60 DIAS</t>
  </si>
  <si>
    <t>DESCRIMINAÇÃO</t>
  </si>
  <si>
    <t>ETAPA</t>
  </si>
  <si>
    <t>30 DIAS</t>
  </si>
  <si>
    <t>60 DIAS</t>
  </si>
  <si>
    <t>%</t>
  </si>
  <si>
    <t>RESUMO DO ORÇAMENTO</t>
  </si>
  <si>
    <t>TOTAL (R$)</t>
  </si>
  <si>
    <t>TOTAL (%)</t>
  </si>
  <si>
    <t>ACUMULADO (R$)</t>
  </si>
  <si>
    <t>ACUMULADO (%)</t>
  </si>
  <si>
    <r>
      <rPr>
        <b/>
        <sz val="13"/>
        <color rgb="FF000000"/>
        <rFont val="Arial"/>
        <charset val="0"/>
      </rPr>
      <t>Observação 1</t>
    </r>
    <r>
      <rPr>
        <sz val="13"/>
        <color rgb="FF000000"/>
        <rFont val="Arial"/>
        <charset val="0"/>
      </rPr>
      <t xml:space="preserve"> - Os prazos das etapas serão considerados a partir da data da assinatura da ordem de serviço inicial emitida pela prefeitura.</t>
    </r>
  </si>
  <si>
    <t>Pilar do Sul-SP, 01 de fevereiro de 2.024.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</si>
</sst>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\-??_-;_-@_-"/>
    <numFmt numFmtId="181" formatCode="&quot;R$&quot;\ #,##0.00"/>
    <numFmt numFmtId="182" formatCode="&quot;R$&quot;\ #,##0.00_);[Red]\(&quot;R$&quot;\ #,###.00\)"/>
    <numFmt numFmtId="183" formatCode="&quot;R$ &quot;#,##0.00"/>
    <numFmt numFmtId="184" formatCode="d/m/yyyy"/>
    <numFmt numFmtId="185" formatCode="dd/mm/yyyy;@"/>
  </numFmts>
  <fonts count="41">
    <font>
      <sz val="11"/>
      <color rgb="FF000000"/>
      <name val="Calibri"/>
      <charset val="1"/>
    </font>
    <font>
      <sz val="13"/>
      <color rgb="FF000000"/>
      <name val="Arial"/>
      <charset val="0"/>
    </font>
    <font>
      <b/>
      <sz val="13"/>
      <name val="Arial"/>
      <charset val="0"/>
    </font>
    <font>
      <b/>
      <sz val="13"/>
      <color rgb="FF000000"/>
      <name val="Arial"/>
      <charset val="0"/>
    </font>
    <font>
      <b/>
      <sz val="13"/>
      <color theme="1"/>
      <name val="Arial"/>
      <charset val="0"/>
    </font>
    <font>
      <sz val="13"/>
      <name val="Arial"/>
      <charset val="0"/>
    </font>
    <font>
      <sz val="13"/>
      <color rgb="FF000000"/>
      <name val="Arial"/>
      <charset val="134"/>
    </font>
    <font>
      <b/>
      <sz val="14"/>
      <color rgb="FF000000"/>
      <name val="Arial"/>
      <charset val="1"/>
    </font>
    <font>
      <b/>
      <sz val="12"/>
      <color rgb="FF000000"/>
      <name val="Arial"/>
      <charset val="1"/>
    </font>
    <font>
      <b/>
      <sz val="13"/>
      <color rgb="FF000000"/>
      <name val="Arial"/>
      <charset val="134"/>
    </font>
    <font>
      <sz val="12"/>
      <color rgb="FF000000"/>
      <name val="Arial"/>
      <charset val="1"/>
    </font>
    <font>
      <sz val="12"/>
      <name val="Arial"/>
      <charset val="1"/>
    </font>
    <font>
      <sz val="13"/>
      <color rgb="FF000000"/>
      <name val="Arial"/>
      <charset val="1"/>
    </font>
    <font>
      <b/>
      <sz val="12"/>
      <name val="Arial"/>
      <charset val="0"/>
    </font>
    <font>
      <sz val="12"/>
      <name val="Arial"/>
      <charset val="0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MS Sans Serif"/>
      <charset val="134"/>
    </font>
    <font>
      <sz val="10"/>
      <color rgb="FF000000"/>
      <name val="MS Sans Serif"/>
      <charset val="1"/>
    </font>
    <font>
      <sz val="10"/>
      <color rgb="FF000000"/>
      <name val="MS Sans Serif"/>
      <charset val="134"/>
    </font>
    <font>
      <sz val="11"/>
      <color rgb="FF000000"/>
      <name val="Arial1"/>
      <charset val="1"/>
    </font>
    <font>
      <sz val="11"/>
      <color rgb="FF000000"/>
      <name val="Calibri"/>
      <charset val="134"/>
    </font>
    <font>
      <sz val="11"/>
      <color indexed="8"/>
      <name val="Calibri"/>
      <charset val="0"/>
    </font>
  </fonts>
  <fills count="4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003300"/>
      </patternFill>
    </fill>
    <fill>
      <patternFill patternType="lightUp"/>
    </fill>
    <fill>
      <patternFill patternType="solid">
        <fgColor theme="0" tint="-0.249977111117893"/>
        <bgColor rgb="FFBFBFBF"/>
      </patternFill>
    </fill>
    <fill>
      <patternFill patternType="solid">
        <fgColor theme="0" tint="-0.15"/>
        <bgColor indexed="64"/>
      </patternFill>
    </fill>
    <fill>
      <patternFill patternType="solid">
        <fgColor rgb="FFD9D9D9"/>
        <bgColor rgb="FFC6D9F1"/>
      </patternFill>
    </fill>
    <fill>
      <patternFill patternType="solid">
        <fgColor rgb="FFBFBFBF"/>
        <bgColor rgb="FFB2B2B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2" borderId="2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4" borderId="26" applyNumberFormat="0" applyAlignment="0" applyProtection="0">
      <alignment vertical="center"/>
    </xf>
    <xf numFmtId="0" fontId="26" fillId="14" borderId="25" applyNumberFormat="0" applyAlignment="0" applyProtection="0">
      <alignment vertical="center"/>
    </xf>
    <xf numFmtId="0" fontId="27" fillId="15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180" fontId="0" fillId="0" borderId="0" applyBorder="0" applyProtection="0"/>
  </cellStyleXfs>
  <cellXfs count="123">
    <xf numFmtId="0" fontId="0" fillId="0" borderId="0" xfId="0"/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81" fontId="3" fillId="0" borderId="10" xfId="0" applyNumberFormat="1" applyFont="1" applyFill="1" applyBorder="1" applyAlignment="1">
      <alignment horizontal="center" vertical="center"/>
    </xf>
    <xf numFmtId="181" fontId="3" fillId="5" borderId="11" xfId="3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0" fontId="1" fillId="0" borderId="10" xfId="3" applyNumberFormat="1" applyFont="1" applyBorder="1" applyAlignment="1" applyProtection="1">
      <alignment horizontal="center" vertical="center"/>
    </xf>
    <xf numFmtId="10" fontId="1" fillId="0" borderId="10" xfId="3" applyNumberFormat="1" applyFont="1" applyBorder="1" applyAlignment="1">
      <alignment horizontal="center" vertical="center"/>
    </xf>
    <xf numFmtId="10" fontId="1" fillId="5" borderId="11" xfId="3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81" fontId="3" fillId="0" borderId="11" xfId="3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0" fontId="1" fillId="0" borderId="13" xfId="3" applyNumberFormat="1" applyFont="1" applyBorder="1" applyAlignment="1" applyProtection="1">
      <alignment horizontal="center" vertical="center"/>
    </xf>
    <xf numFmtId="10" fontId="1" fillId="0" borderId="13" xfId="3" applyNumberFormat="1" applyFont="1" applyBorder="1" applyAlignment="1">
      <alignment horizontal="center" vertical="center"/>
    </xf>
    <xf numFmtId="10" fontId="1" fillId="0" borderId="14" xfId="3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182" fontId="3" fillId="6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3" fontId="3" fillId="0" borderId="0" xfId="0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183" fontId="3" fillId="7" borderId="7" xfId="0" applyNumberFormat="1" applyFont="1" applyFill="1" applyBorder="1" applyAlignment="1">
      <alignment horizontal="center" vertical="center"/>
    </xf>
    <xf numFmtId="183" fontId="3" fillId="7" borderId="8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0" fontId="1" fillId="0" borderId="11" xfId="3" applyNumberFormat="1" applyFont="1" applyBorder="1" applyAlignment="1" applyProtection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4" fontId="3" fillId="7" borderId="10" xfId="0" applyNumberFormat="1" applyFont="1" applyFill="1" applyBorder="1" applyAlignment="1">
      <alignment horizontal="center" vertical="center"/>
    </xf>
    <xf numFmtId="4" fontId="3" fillId="7" borderId="11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0" fontId="1" fillId="0" borderId="14" xfId="3" applyNumberFormat="1" applyFont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0" fontId="1" fillId="0" borderId="0" xfId="3" applyNumberFormat="1" applyFont="1" applyBorder="1" applyAlignment="1" applyProtection="1">
      <alignment horizontal="center" vertical="center"/>
    </xf>
    <xf numFmtId="0" fontId="3" fillId="0" borderId="0" xfId="52" applyFont="1" applyFill="1" applyBorder="1" applyAlignment="1">
      <alignment horizontal="left" vertical="center" wrapText="1"/>
    </xf>
    <xf numFmtId="0" fontId="1" fillId="0" borderId="0" xfId="52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1" fillId="0" borderId="0" xfId="52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11" borderId="10" xfId="0" applyFont="1" applyFill="1" applyBorder="1" applyAlignment="1">
      <alignment horizontal="left" vertical="center"/>
    </xf>
    <xf numFmtId="2" fontId="10" fillId="0" borderId="10" xfId="0" applyNumberFormat="1" applyFont="1" applyBorder="1" applyAlignment="1">
      <alignment horizontal="center" vertical="center"/>
    </xf>
    <xf numFmtId="183" fontId="10" fillId="0" borderId="10" xfId="0" applyNumberFormat="1" applyFont="1" applyFill="1" applyBorder="1" applyAlignment="1">
      <alignment horizontal="center" vertical="center"/>
    </xf>
    <xf numFmtId="183" fontId="10" fillId="0" borderId="10" xfId="0" applyNumberFormat="1" applyFont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183" fontId="10" fillId="10" borderId="10" xfId="0" applyNumberFormat="1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left" vertical="center" wrapText="1"/>
    </xf>
    <xf numFmtId="184" fontId="10" fillId="0" borderId="10" xfId="0" applyNumberFormat="1" applyFont="1" applyBorder="1" applyAlignment="1">
      <alignment horizontal="center" vertical="center"/>
    </xf>
    <xf numFmtId="0" fontId="10" fillId="11" borderId="1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11" borderId="13" xfId="0" applyFont="1" applyFill="1" applyBorder="1" applyAlignment="1">
      <alignment vertical="center" wrapText="1"/>
    </xf>
    <xf numFmtId="2" fontId="10" fillId="0" borderId="13" xfId="0" applyNumberFormat="1" applyFont="1" applyBorder="1" applyAlignment="1">
      <alignment horizontal="center" vertical="center"/>
    </xf>
    <xf numFmtId="183" fontId="10" fillId="0" borderId="13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3" fontId="8" fillId="9" borderId="6" xfId="0" applyNumberFormat="1" applyFont="1" applyFill="1" applyBorder="1" applyAlignment="1">
      <alignment horizontal="center" vertical="center"/>
    </xf>
    <xf numFmtId="183" fontId="8" fillId="9" borderId="2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83" fontId="8" fillId="0" borderId="0" xfId="0" applyNumberFormat="1" applyFont="1" applyFill="1" applyBorder="1" applyAlignment="1">
      <alignment horizontal="center" vertical="center"/>
    </xf>
    <xf numFmtId="183" fontId="6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13" fillId="0" borderId="0" xfId="54" applyNumberFormat="1" applyFont="1" applyFill="1" applyBorder="1" applyAlignment="1">
      <alignment vertical="center"/>
    </xf>
    <xf numFmtId="4" fontId="13" fillId="7" borderId="6" xfId="54" applyNumberFormat="1" applyFont="1" applyFill="1" applyBorder="1" applyAlignment="1">
      <alignment horizontal="center" vertical="center"/>
    </xf>
    <xf numFmtId="4" fontId="13" fillId="7" borderId="8" xfId="54" applyNumberFormat="1" applyFont="1" applyFill="1" applyBorder="1" applyAlignment="1">
      <alignment horizontal="center" vertical="center"/>
    </xf>
    <xf numFmtId="4" fontId="13" fillId="7" borderId="12" xfId="54" applyNumberFormat="1" applyFont="1" applyFill="1" applyBorder="1" applyAlignment="1">
      <alignment horizontal="center" vertical="center"/>
    </xf>
    <xf numFmtId="4" fontId="13" fillId="7" borderId="14" xfId="54" applyNumberFormat="1" applyFont="1" applyFill="1" applyBorder="1" applyAlignment="1">
      <alignment horizontal="center" vertical="center"/>
    </xf>
    <xf numFmtId="2" fontId="14" fillId="0" borderId="6" xfId="54" applyNumberFormat="1" applyFont="1" applyFill="1" applyBorder="1" applyAlignment="1">
      <alignment horizontal="center" vertical="center" wrapText="1"/>
    </xf>
    <xf numFmtId="49" fontId="14" fillId="0" borderId="8" xfId="2" applyNumberFormat="1" applyFont="1" applyFill="1" applyBorder="1" applyAlignment="1" applyProtection="1">
      <alignment horizontal="center" vertical="center" wrapText="1"/>
    </xf>
    <xf numFmtId="2" fontId="14" fillId="0" borderId="9" xfId="54" applyNumberFormat="1" applyFont="1" applyFill="1" applyBorder="1" applyAlignment="1">
      <alignment horizontal="center" vertical="center" wrapText="1"/>
    </xf>
    <xf numFmtId="49" fontId="14" fillId="0" borderId="11" xfId="2" applyNumberFormat="1" applyFont="1" applyFill="1" applyBorder="1" applyAlignment="1" applyProtection="1">
      <alignment horizontal="center" vertical="center" wrapText="1"/>
    </xf>
    <xf numFmtId="2" fontId="14" fillId="0" borderId="12" xfId="54" applyNumberFormat="1" applyFont="1" applyFill="1" applyBorder="1" applyAlignment="1">
      <alignment horizontal="center" vertical="center"/>
    </xf>
    <xf numFmtId="10" fontId="14" fillId="0" borderId="14" xfId="2" applyNumberFormat="1" applyFont="1" applyFill="1" applyBorder="1" applyAlignment="1" applyProtection="1">
      <alignment horizontal="center" vertical="center"/>
    </xf>
    <xf numFmtId="2" fontId="14" fillId="0" borderId="4" xfId="54" applyNumberFormat="1" applyFont="1" applyFill="1" applyBorder="1" applyAlignment="1">
      <alignment horizontal="center" vertical="center"/>
    </xf>
    <xf numFmtId="10" fontId="14" fillId="0" borderId="5" xfId="2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5" fontId="6" fillId="0" borderId="5" xfId="0" applyNumberFormat="1" applyFont="1" applyFill="1" applyBorder="1" applyAlignment="1">
      <alignment horizontal="center" vertical="center"/>
    </xf>
    <xf numFmtId="2" fontId="14" fillId="0" borderId="0" xfId="54" applyNumberFormat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183" fontId="8" fillId="10" borderId="10" xfId="0" applyNumberFormat="1" applyFont="1" applyFill="1" applyBorder="1" applyAlignment="1">
      <alignment horizontal="center" vertical="center"/>
    </xf>
    <xf numFmtId="183" fontId="8" fillId="10" borderId="11" xfId="0" applyNumberFormat="1" applyFont="1" applyFill="1" applyBorder="1" applyAlignment="1">
      <alignment horizontal="center" vertical="center"/>
    </xf>
    <xf numFmtId="183" fontId="10" fillId="0" borderId="11" xfId="0" applyNumberFormat="1" applyFont="1" applyBorder="1" applyAlignment="1">
      <alignment horizontal="center" vertical="center"/>
    </xf>
    <xf numFmtId="183" fontId="10" fillId="0" borderId="13" xfId="0" applyNumberFormat="1" applyFont="1" applyBorder="1" applyAlignment="1">
      <alignment horizontal="center" vertical="center"/>
    </xf>
    <xf numFmtId="183" fontId="10" fillId="0" borderId="14" xfId="0" applyNumberFormat="1" applyFont="1" applyBorder="1" applyAlignment="1">
      <alignment horizontal="center" vertical="center"/>
    </xf>
    <xf numFmtId="183" fontId="8" fillId="9" borderId="7" xfId="0" applyNumberFormat="1" applyFont="1" applyFill="1" applyBorder="1" applyAlignment="1">
      <alignment horizontal="center" vertical="center"/>
    </xf>
    <xf numFmtId="183" fontId="8" fillId="9" borderId="8" xfId="0" applyNumberFormat="1" applyFont="1" applyFill="1" applyBorder="1" applyAlignment="1">
      <alignment horizontal="center" vertical="center"/>
    </xf>
    <xf numFmtId="183" fontId="8" fillId="9" borderId="13" xfId="0" applyNumberFormat="1" applyFont="1" applyFill="1" applyBorder="1" applyAlignment="1">
      <alignment horizontal="center" vertical="center"/>
    </xf>
    <xf numFmtId="183" fontId="8" fillId="9" borderId="14" xfId="0" applyNumberFormat="1" applyFont="1" applyFill="1" applyBorder="1" applyAlignment="1">
      <alignment horizontal="center" vertical="center"/>
    </xf>
  </cellXfs>
  <cellStyles count="56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3 2" xfId="49"/>
    <cellStyle name="Normal 2" xfId="50"/>
    <cellStyle name="Normal 2 2" xfId="51"/>
    <cellStyle name="Normal 27" xfId="52"/>
    <cellStyle name="Normal 3" xfId="53"/>
    <cellStyle name="Separador de milhares 142" xfId="54"/>
    <cellStyle name="Vírgula 2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B2B2B2"/>
      <rgbColor rgb="00993366"/>
      <rgbColor rgb="00F2F2F2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DC3E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718185</xdr:colOff>
      <xdr:row>2</xdr:row>
      <xdr:rowOff>160020</xdr:rowOff>
    </xdr:from>
    <xdr:to>
      <xdr:col>8</xdr:col>
      <xdr:colOff>453390</xdr:colOff>
      <xdr:row>3</xdr:row>
      <xdr:rowOff>824865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2261235" y="579120"/>
          <a:ext cx="11454130" cy="874395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59690</xdr:colOff>
      <xdr:row>1</xdr:row>
      <xdr:rowOff>9525</xdr:rowOff>
    </xdr:from>
    <xdr:to>
      <xdr:col>4</xdr:col>
      <xdr:colOff>789305</xdr:colOff>
      <xdr:row>1</xdr:row>
      <xdr:rowOff>765175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526415" y="219075"/>
          <a:ext cx="9140190" cy="755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48"/>
  <sheetViews>
    <sheetView zoomScale="85" zoomScaleNormal="85" workbookViewId="0">
      <selection activeCell="J57" sqref="J57"/>
    </sheetView>
  </sheetViews>
  <sheetFormatPr defaultColWidth="8.71428571428571" defaultRowHeight="16.5"/>
  <cols>
    <col min="1" max="1" width="8.85714285714286" style="58" customWidth="1"/>
    <col min="2" max="2" width="14.2857142857143" style="58" customWidth="1"/>
    <col min="3" max="3" width="12.1428571428571" style="58" customWidth="1"/>
    <col min="4" max="4" width="93.6190476190476" style="58" customWidth="1"/>
    <col min="5" max="5" width="13.1428571428571" style="58" customWidth="1"/>
    <col min="6" max="6" width="18.8571428571429" style="58" customWidth="1"/>
    <col min="7" max="7" width="15.8571428571429" style="58" customWidth="1"/>
    <col min="8" max="8" width="22.1428571428571" style="58" customWidth="1"/>
    <col min="9" max="9" width="21.4285714285714" style="58" customWidth="1"/>
    <col min="10" max="10" width="21" style="58" customWidth="1"/>
  </cols>
  <sheetData>
    <row r="4" ht="86.1" customHeight="1"/>
    <row r="5" ht="30" customHeight="1" spans="1:10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</row>
    <row r="6" ht="17.25" spans="8:10">
      <c r="H6" s="60"/>
      <c r="I6" s="95"/>
      <c r="J6" s="96"/>
    </row>
    <row r="7" spans="1:10">
      <c r="A7" s="61" t="s">
        <v>1</v>
      </c>
      <c r="H7" s="60"/>
      <c r="I7" s="97" t="s">
        <v>2</v>
      </c>
      <c r="J7" s="98"/>
    </row>
    <row r="8" ht="21" customHeight="1" spans="1:10">
      <c r="A8" s="61" t="s">
        <v>3</v>
      </c>
      <c r="H8" s="60"/>
      <c r="I8" s="99" t="s">
        <v>4</v>
      </c>
      <c r="J8" s="100"/>
    </row>
    <row r="9" spans="8:10">
      <c r="H9" s="60"/>
      <c r="I9" s="101" t="s">
        <v>5</v>
      </c>
      <c r="J9" s="102" t="s">
        <v>6</v>
      </c>
    </row>
    <row r="10" spans="8:10">
      <c r="H10" s="60"/>
      <c r="I10" s="103" t="s">
        <v>7</v>
      </c>
      <c r="J10" s="104" t="s">
        <v>8</v>
      </c>
    </row>
    <row r="11" ht="17.25" spans="8:10">
      <c r="H11" s="60"/>
      <c r="I11" s="105" t="s">
        <v>9</v>
      </c>
      <c r="J11" s="106">
        <v>0.9778</v>
      </c>
    </row>
    <row r="12" ht="17.25" spans="8:10">
      <c r="H12" s="60"/>
      <c r="I12" s="107" t="s">
        <v>10</v>
      </c>
      <c r="J12" s="108" t="s">
        <v>11</v>
      </c>
    </row>
    <row r="13" ht="17.25" spans="8:10">
      <c r="H13" s="60"/>
      <c r="I13" s="109" t="s">
        <v>12</v>
      </c>
      <c r="J13" s="110">
        <v>45309</v>
      </c>
    </row>
    <row r="14" ht="17.25" spans="1:10">
      <c r="A14" s="62"/>
      <c r="B14" s="62"/>
      <c r="C14" s="62"/>
      <c r="D14" s="62"/>
      <c r="E14" s="62"/>
      <c r="F14" s="62"/>
      <c r="G14" s="62"/>
      <c r="H14" s="62"/>
      <c r="I14" s="107" t="s">
        <v>13</v>
      </c>
      <c r="J14" s="108">
        <v>0.25</v>
      </c>
    </row>
    <row r="15" ht="17.25" spans="1:10">
      <c r="A15" s="62"/>
      <c r="B15" s="62"/>
      <c r="C15" s="62"/>
      <c r="D15" s="62"/>
      <c r="E15" s="62"/>
      <c r="F15" s="62"/>
      <c r="G15" s="62"/>
      <c r="H15" s="62"/>
      <c r="I15" s="111"/>
      <c r="J15" s="112"/>
    </row>
    <row r="16" ht="54" customHeight="1" spans="1:10">
      <c r="A16" s="63" t="s">
        <v>14</v>
      </c>
      <c r="B16" s="64" t="s">
        <v>15</v>
      </c>
      <c r="C16" s="64" t="s">
        <v>16</v>
      </c>
      <c r="D16" s="64" t="s">
        <v>17</v>
      </c>
      <c r="E16" s="64" t="s">
        <v>18</v>
      </c>
      <c r="F16" s="64" t="s">
        <v>19</v>
      </c>
      <c r="G16" s="65" t="s">
        <v>20</v>
      </c>
      <c r="H16" s="65" t="s">
        <v>21</v>
      </c>
      <c r="I16" s="65" t="s">
        <v>22</v>
      </c>
      <c r="J16" s="113" t="s">
        <v>23</v>
      </c>
    </row>
    <row r="17" ht="30" customHeight="1" spans="1:10">
      <c r="A17" s="66">
        <v>1</v>
      </c>
      <c r="B17" s="67"/>
      <c r="C17" s="67"/>
      <c r="D17" s="68" t="s">
        <v>24</v>
      </c>
      <c r="E17" s="67"/>
      <c r="F17" s="67"/>
      <c r="G17" s="67"/>
      <c r="H17" s="67"/>
      <c r="I17" s="114">
        <f>SUM(I18)</f>
        <v>5480.7</v>
      </c>
      <c r="J17" s="115">
        <f>SUM(J18)</f>
        <v>6850.875</v>
      </c>
    </row>
    <row r="18" ht="31.5" customHeight="1" spans="1:10">
      <c r="A18" s="69" t="s">
        <v>25</v>
      </c>
      <c r="B18" s="70" t="s">
        <v>5</v>
      </c>
      <c r="C18" s="70" t="s">
        <v>26</v>
      </c>
      <c r="D18" s="71" t="s">
        <v>27</v>
      </c>
      <c r="E18" s="70" t="s">
        <v>28</v>
      </c>
      <c r="F18" s="72">
        <v>6</v>
      </c>
      <c r="G18" s="73">
        <v>913.45</v>
      </c>
      <c r="H18" s="74">
        <f>G18*1.25</f>
        <v>1141.8125</v>
      </c>
      <c r="I18" s="74">
        <f t="shared" ref="I18:I39" si="0">F18*G18</f>
        <v>5480.7</v>
      </c>
      <c r="J18" s="116">
        <f t="shared" ref="J18:J39" si="1">F18*H18</f>
        <v>6850.875</v>
      </c>
    </row>
    <row r="19" ht="25.5" customHeight="1" spans="1:10">
      <c r="A19" s="66">
        <v>2</v>
      </c>
      <c r="B19" s="75"/>
      <c r="C19" s="75"/>
      <c r="D19" s="68" t="s">
        <v>29</v>
      </c>
      <c r="E19" s="75"/>
      <c r="F19" s="75"/>
      <c r="G19" s="75"/>
      <c r="H19" s="76"/>
      <c r="I19" s="114">
        <f>SUM(I20:I39)</f>
        <v>236820.1009</v>
      </c>
      <c r="J19" s="115">
        <f>SUM(J20:J39)</f>
        <v>296025.126125</v>
      </c>
    </row>
    <row r="20" ht="40.5" customHeight="1" spans="1:10">
      <c r="A20" s="69" t="s">
        <v>30</v>
      </c>
      <c r="B20" s="70" t="s">
        <v>31</v>
      </c>
      <c r="C20" s="70">
        <v>1</v>
      </c>
      <c r="D20" s="77" t="s">
        <v>32</v>
      </c>
      <c r="E20" s="70" t="s">
        <v>33</v>
      </c>
      <c r="F20" s="72">
        <v>2</v>
      </c>
      <c r="G20" s="73">
        <f>H20/1.25</f>
        <v>2174.3792</v>
      </c>
      <c r="H20" s="73">
        <v>2717.974</v>
      </c>
      <c r="I20" s="74">
        <f t="shared" si="0"/>
        <v>4348.7584</v>
      </c>
      <c r="J20" s="116">
        <f t="shared" si="1"/>
        <v>5435.948</v>
      </c>
    </row>
    <row r="21" ht="51.75" customHeight="1" spans="1:10">
      <c r="A21" s="69" t="s">
        <v>34</v>
      </c>
      <c r="B21" s="70" t="s">
        <v>10</v>
      </c>
      <c r="C21" s="78" t="s">
        <v>35</v>
      </c>
      <c r="D21" s="77" t="s">
        <v>36</v>
      </c>
      <c r="E21" s="70" t="s">
        <v>33</v>
      </c>
      <c r="F21" s="72">
        <v>31</v>
      </c>
      <c r="G21" s="73">
        <v>201.21</v>
      </c>
      <c r="H21" s="73">
        <f t="shared" ref="H21:H39" si="2">G21*1.25</f>
        <v>251.5125</v>
      </c>
      <c r="I21" s="74">
        <f t="shared" si="0"/>
        <v>6237.51</v>
      </c>
      <c r="J21" s="116">
        <f t="shared" si="1"/>
        <v>7796.8875</v>
      </c>
    </row>
    <row r="22" s="57" customFormat="1" ht="41.25" customHeight="1" spans="1:10">
      <c r="A22" s="69" t="s">
        <v>37</v>
      </c>
      <c r="B22" s="70" t="s">
        <v>5</v>
      </c>
      <c r="C22" s="70" t="s">
        <v>38</v>
      </c>
      <c r="D22" s="77" t="s">
        <v>39</v>
      </c>
      <c r="E22" s="70" t="s">
        <v>40</v>
      </c>
      <c r="F22" s="72">
        <v>29</v>
      </c>
      <c r="G22" s="73">
        <v>59.51</v>
      </c>
      <c r="H22" s="73">
        <f t="shared" si="2"/>
        <v>74.3875</v>
      </c>
      <c r="I22" s="74">
        <f t="shared" si="0"/>
        <v>1725.79</v>
      </c>
      <c r="J22" s="116">
        <f t="shared" si="1"/>
        <v>2157.2375</v>
      </c>
    </row>
    <row r="23" ht="40.5" customHeight="1" spans="1:10">
      <c r="A23" s="69" t="s">
        <v>41</v>
      </c>
      <c r="B23" s="70" t="s">
        <v>5</v>
      </c>
      <c r="C23" s="78" t="s">
        <v>42</v>
      </c>
      <c r="D23" s="77" t="s">
        <v>43</v>
      </c>
      <c r="E23" s="70" t="s">
        <v>44</v>
      </c>
      <c r="F23" s="72">
        <v>1.86</v>
      </c>
      <c r="G23" s="73">
        <v>452.66</v>
      </c>
      <c r="H23" s="73">
        <f t="shared" si="2"/>
        <v>565.825</v>
      </c>
      <c r="I23" s="74">
        <f t="shared" si="0"/>
        <v>841.9476</v>
      </c>
      <c r="J23" s="116">
        <f t="shared" si="1"/>
        <v>1052.4345</v>
      </c>
    </row>
    <row r="24" ht="39" customHeight="1" spans="1:10">
      <c r="A24" s="69" t="s">
        <v>45</v>
      </c>
      <c r="B24" s="70" t="s">
        <v>5</v>
      </c>
      <c r="C24" s="78" t="s">
        <v>46</v>
      </c>
      <c r="D24" s="77" t="s">
        <v>47</v>
      </c>
      <c r="E24" s="70" t="s">
        <v>44</v>
      </c>
      <c r="F24" s="72">
        <v>1.86</v>
      </c>
      <c r="G24" s="73">
        <v>148.8</v>
      </c>
      <c r="H24" s="73">
        <f t="shared" si="2"/>
        <v>186</v>
      </c>
      <c r="I24" s="74">
        <f t="shared" si="0"/>
        <v>276.768</v>
      </c>
      <c r="J24" s="116">
        <f t="shared" si="1"/>
        <v>345.96</v>
      </c>
    </row>
    <row r="25" ht="46.5" customHeight="1" spans="1:10">
      <c r="A25" s="69" t="s">
        <v>48</v>
      </c>
      <c r="B25" s="70" t="s">
        <v>10</v>
      </c>
      <c r="C25" s="78" t="s">
        <v>49</v>
      </c>
      <c r="D25" s="77" t="s">
        <v>50</v>
      </c>
      <c r="E25" s="70" t="s">
        <v>33</v>
      </c>
      <c r="F25" s="72">
        <v>58</v>
      </c>
      <c r="G25" s="73">
        <v>152.17</v>
      </c>
      <c r="H25" s="73">
        <f t="shared" si="2"/>
        <v>190.2125</v>
      </c>
      <c r="I25" s="74">
        <f t="shared" si="0"/>
        <v>8825.86</v>
      </c>
      <c r="J25" s="116">
        <f t="shared" si="1"/>
        <v>11032.325</v>
      </c>
    </row>
    <row r="26" ht="37.5" customHeight="1" spans="1:10">
      <c r="A26" s="69" t="s">
        <v>51</v>
      </c>
      <c r="B26" s="70" t="s">
        <v>5</v>
      </c>
      <c r="C26" s="78" t="s">
        <v>52</v>
      </c>
      <c r="D26" s="77" t="s">
        <v>53</v>
      </c>
      <c r="E26" s="70" t="s">
        <v>33</v>
      </c>
      <c r="F26" s="72">
        <v>29</v>
      </c>
      <c r="G26" s="73">
        <v>289.39</v>
      </c>
      <c r="H26" s="73">
        <f t="shared" si="2"/>
        <v>361.7375</v>
      </c>
      <c r="I26" s="74">
        <f t="shared" si="0"/>
        <v>8392.31</v>
      </c>
      <c r="J26" s="116">
        <f t="shared" si="1"/>
        <v>10490.3875</v>
      </c>
    </row>
    <row r="27" ht="47.25" customHeight="1" spans="1:10">
      <c r="A27" s="69" t="s">
        <v>54</v>
      </c>
      <c r="B27" s="70" t="s">
        <v>5</v>
      </c>
      <c r="C27" s="78" t="s">
        <v>55</v>
      </c>
      <c r="D27" s="77" t="s">
        <v>56</v>
      </c>
      <c r="E27" s="70" t="s">
        <v>33</v>
      </c>
      <c r="F27" s="72">
        <v>29</v>
      </c>
      <c r="G27" s="73">
        <v>22.67</v>
      </c>
      <c r="H27" s="73">
        <f t="shared" si="2"/>
        <v>28.3375</v>
      </c>
      <c r="I27" s="74">
        <f t="shared" si="0"/>
        <v>657.43</v>
      </c>
      <c r="J27" s="116">
        <f t="shared" si="1"/>
        <v>821.7875</v>
      </c>
    </row>
    <row r="28" ht="57" customHeight="1" spans="1:10">
      <c r="A28" s="69" t="s">
        <v>57</v>
      </c>
      <c r="B28" s="70" t="s">
        <v>5</v>
      </c>
      <c r="C28" s="78" t="s">
        <v>58</v>
      </c>
      <c r="D28" s="77" t="s">
        <v>59</v>
      </c>
      <c r="E28" s="70" t="s">
        <v>44</v>
      </c>
      <c r="F28" s="72">
        <v>0.29</v>
      </c>
      <c r="G28" s="73">
        <v>189.71</v>
      </c>
      <c r="H28" s="73">
        <f t="shared" si="2"/>
        <v>237.1375</v>
      </c>
      <c r="I28" s="74">
        <f t="shared" si="0"/>
        <v>55.0159</v>
      </c>
      <c r="J28" s="116">
        <f t="shared" si="1"/>
        <v>68.769875</v>
      </c>
    </row>
    <row r="29" ht="40.5" customHeight="1" spans="1:10">
      <c r="A29" s="69" t="s">
        <v>60</v>
      </c>
      <c r="B29" s="70" t="s">
        <v>5</v>
      </c>
      <c r="C29" s="78" t="s">
        <v>61</v>
      </c>
      <c r="D29" s="77" t="s">
        <v>62</v>
      </c>
      <c r="E29" s="70" t="s">
        <v>44</v>
      </c>
      <c r="F29" s="72">
        <v>167.6</v>
      </c>
      <c r="G29" s="73">
        <v>44.1</v>
      </c>
      <c r="H29" s="73">
        <f t="shared" si="2"/>
        <v>55.125</v>
      </c>
      <c r="I29" s="74">
        <f t="shared" si="0"/>
        <v>7391.16</v>
      </c>
      <c r="J29" s="116">
        <f t="shared" si="1"/>
        <v>9238.95</v>
      </c>
    </row>
    <row r="30" ht="43.5" customHeight="1" spans="1:10">
      <c r="A30" s="69" t="s">
        <v>63</v>
      </c>
      <c r="B30" s="70" t="s">
        <v>5</v>
      </c>
      <c r="C30" s="70" t="s">
        <v>64</v>
      </c>
      <c r="D30" s="77" t="s">
        <v>65</v>
      </c>
      <c r="E30" s="70" t="s">
        <v>40</v>
      </c>
      <c r="F30" s="72">
        <v>101.5</v>
      </c>
      <c r="G30" s="73">
        <v>8.61</v>
      </c>
      <c r="H30" s="73">
        <f t="shared" si="2"/>
        <v>10.7625</v>
      </c>
      <c r="I30" s="74">
        <f t="shared" si="0"/>
        <v>873.915</v>
      </c>
      <c r="J30" s="116">
        <f t="shared" si="1"/>
        <v>1092.39375</v>
      </c>
    </row>
    <row r="31" ht="48.75" customHeight="1" spans="1:10">
      <c r="A31" s="69" t="s">
        <v>66</v>
      </c>
      <c r="B31" s="70" t="s">
        <v>5</v>
      </c>
      <c r="C31" s="70" t="s">
        <v>67</v>
      </c>
      <c r="D31" s="77" t="s">
        <v>68</v>
      </c>
      <c r="E31" s="70" t="s">
        <v>40</v>
      </c>
      <c r="F31" s="72">
        <v>751</v>
      </c>
      <c r="G31" s="73">
        <v>10.18</v>
      </c>
      <c r="H31" s="73">
        <f t="shared" si="2"/>
        <v>12.725</v>
      </c>
      <c r="I31" s="74">
        <f t="shared" si="0"/>
        <v>7645.18</v>
      </c>
      <c r="J31" s="116">
        <f t="shared" si="1"/>
        <v>9556.475</v>
      </c>
    </row>
    <row r="32" ht="51.75" customHeight="1" spans="1:10">
      <c r="A32" s="69" t="s">
        <v>69</v>
      </c>
      <c r="B32" s="70" t="s">
        <v>5</v>
      </c>
      <c r="C32" s="70" t="s">
        <v>70</v>
      </c>
      <c r="D32" s="77" t="s">
        <v>71</v>
      </c>
      <c r="E32" s="70" t="s">
        <v>40</v>
      </c>
      <c r="F32" s="72">
        <v>1493.5</v>
      </c>
      <c r="G32" s="73">
        <v>2.88</v>
      </c>
      <c r="H32" s="73">
        <f t="shared" si="2"/>
        <v>3.6</v>
      </c>
      <c r="I32" s="74">
        <f t="shared" si="0"/>
        <v>4301.28</v>
      </c>
      <c r="J32" s="116">
        <f t="shared" si="1"/>
        <v>5376.6</v>
      </c>
    </row>
    <row r="33" ht="41.25" customHeight="1" spans="1:10">
      <c r="A33" s="69" t="s">
        <v>72</v>
      </c>
      <c r="B33" s="70" t="s">
        <v>5</v>
      </c>
      <c r="C33" s="70" t="s">
        <v>73</v>
      </c>
      <c r="D33" s="77" t="s">
        <v>74</v>
      </c>
      <c r="E33" s="70" t="s">
        <v>40</v>
      </c>
      <c r="F33" s="72">
        <v>826</v>
      </c>
      <c r="G33" s="73">
        <v>10.97</v>
      </c>
      <c r="H33" s="73">
        <f t="shared" si="2"/>
        <v>13.7125</v>
      </c>
      <c r="I33" s="74">
        <f t="shared" si="0"/>
        <v>9061.22</v>
      </c>
      <c r="J33" s="116">
        <f t="shared" si="1"/>
        <v>11326.525</v>
      </c>
    </row>
    <row r="34" ht="43.5" customHeight="1" spans="1:10">
      <c r="A34" s="69" t="s">
        <v>75</v>
      </c>
      <c r="B34" s="70" t="s">
        <v>5</v>
      </c>
      <c r="C34" s="70" t="s">
        <v>76</v>
      </c>
      <c r="D34" s="77" t="s">
        <v>77</v>
      </c>
      <c r="E34" s="70" t="s">
        <v>40</v>
      </c>
      <c r="F34" s="72">
        <v>2478</v>
      </c>
      <c r="G34" s="73">
        <v>15.46</v>
      </c>
      <c r="H34" s="73">
        <f t="shared" si="2"/>
        <v>19.325</v>
      </c>
      <c r="I34" s="74">
        <f t="shared" si="0"/>
        <v>38309.88</v>
      </c>
      <c r="J34" s="116">
        <f t="shared" si="1"/>
        <v>47887.35</v>
      </c>
    </row>
    <row r="35" ht="43.5" customHeight="1" spans="1:10">
      <c r="A35" s="69" t="s">
        <v>78</v>
      </c>
      <c r="B35" s="70" t="s">
        <v>5</v>
      </c>
      <c r="C35" s="70" t="s">
        <v>79</v>
      </c>
      <c r="D35" s="77" t="s">
        <v>80</v>
      </c>
      <c r="E35" s="70" t="s">
        <v>40</v>
      </c>
      <c r="F35" s="72">
        <v>23.2</v>
      </c>
      <c r="G35" s="73">
        <v>34.85</v>
      </c>
      <c r="H35" s="73">
        <f t="shared" si="2"/>
        <v>43.5625</v>
      </c>
      <c r="I35" s="74">
        <f t="shared" si="0"/>
        <v>808.52</v>
      </c>
      <c r="J35" s="116">
        <f t="shared" si="1"/>
        <v>1010.65</v>
      </c>
    </row>
    <row r="36" ht="43.5" customHeight="1" spans="1:10">
      <c r="A36" s="69" t="s">
        <v>81</v>
      </c>
      <c r="B36" s="70" t="s">
        <v>5</v>
      </c>
      <c r="C36" s="70" t="s">
        <v>82</v>
      </c>
      <c r="D36" s="79" t="s">
        <v>83</v>
      </c>
      <c r="E36" s="70" t="s">
        <v>44</v>
      </c>
      <c r="F36" s="72">
        <v>167.6</v>
      </c>
      <c r="G36" s="73">
        <v>16.46</v>
      </c>
      <c r="H36" s="73">
        <f t="shared" si="2"/>
        <v>20.575</v>
      </c>
      <c r="I36" s="74">
        <f t="shared" si="0"/>
        <v>2758.696</v>
      </c>
      <c r="J36" s="116">
        <f t="shared" si="1"/>
        <v>3448.37</v>
      </c>
    </row>
    <row r="37" ht="42" customHeight="1" spans="1:10">
      <c r="A37" s="69" t="s">
        <v>84</v>
      </c>
      <c r="B37" s="70" t="s">
        <v>12</v>
      </c>
      <c r="C37" s="70">
        <v>100621</v>
      </c>
      <c r="D37" s="77" t="s">
        <v>85</v>
      </c>
      <c r="E37" s="70" t="s">
        <v>33</v>
      </c>
      <c r="F37" s="72">
        <v>29</v>
      </c>
      <c r="G37" s="73">
        <v>3267.96</v>
      </c>
      <c r="H37" s="73">
        <f t="shared" si="2"/>
        <v>4084.95</v>
      </c>
      <c r="I37" s="74">
        <f t="shared" si="0"/>
        <v>94770.84</v>
      </c>
      <c r="J37" s="116">
        <f t="shared" si="1"/>
        <v>118463.55</v>
      </c>
    </row>
    <row r="38" ht="42" customHeight="1" spans="1:10">
      <c r="A38" s="69" t="s">
        <v>86</v>
      </c>
      <c r="B38" s="70" t="s">
        <v>12</v>
      </c>
      <c r="C38" s="70">
        <v>101658</v>
      </c>
      <c r="D38" s="77" t="s">
        <v>87</v>
      </c>
      <c r="E38" s="70" t="s">
        <v>33</v>
      </c>
      <c r="F38" s="72">
        <v>58</v>
      </c>
      <c r="G38" s="73">
        <v>597.35</v>
      </c>
      <c r="H38" s="73">
        <f t="shared" si="2"/>
        <v>746.6875</v>
      </c>
      <c r="I38" s="74">
        <f t="shared" si="0"/>
        <v>34646.3</v>
      </c>
      <c r="J38" s="116">
        <f t="shared" si="1"/>
        <v>43307.875</v>
      </c>
    </row>
    <row r="39" ht="40.5" customHeight="1" spans="1:10">
      <c r="A39" s="80" t="s">
        <v>88</v>
      </c>
      <c r="B39" s="81" t="s">
        <v>5</v>
      </c>
      <c r="C39" s="81" t="s">
        <v>89</v>
      </c>
      <c r="D39" s="82" t="s">
        <v>90</v>
      </c>
      <c r="E39" s="81" t="s">
        <v>33</v>
      </c>
      <c r="F39" s="83">
        <v>58</v>
      </c>
      <c r="G39" s="84">
        <v>84.34</v>
      </c>
      <c r="H39" s="84">
        <f t="shared" si="2"/>
        <v>105.425</v>
      </c>
      <c r="I39" s="117">
        <f t="shared" si="0"/>
        <v>4891.72</v>
      </c>
      <c r="J39" s="118">
        <f t="shared" si="1"/>
        <v>6114.65</v>
      </c>
    </row>
    <row r="40" ht="21" customHeight="1" spans="1:10">
      <c r="A40" s="85"/>
      <c r="B40" s="85"/>
      <c r="C40" s="85"/>
      <c r="D40" s="86"/>
      <c r="E40" s="86"/>
      <c r="F40" s="87"/>
      <c r="G40" s="88"/>
      <c r="H40" s="89" t="s">
        <v>91</v>
      </c>
      <c r="I40" s="119" t="s">
        <v>92</v>
      </c>
      <c r="J40" s="120" t="s">
        <v>93</v>
      </c>
    </row>
    <row r="41" ht="26.25" customHeight="1" spans="1:10">
      <c r="A41" s="88"/>
      <c r="B41" s="88"/>
      <c r="C41" s="88"/>
      <c r="D41" s="86"/>
      <c r="E41" s="86"/>
      <c r="F41" s="87"/>
      <c r="G41" s="88"/>
      <c r="H41" s="90"/>
      <c r="I41" s="121">
        <f>SUM(I17,I19)</f>
        <v>242300.8009</v>
      </c>
      <c r="J41" s="122">
        <f>SUM(J17,J19)</f>
        <v>302876.001125</v>
      </c>
    </row>
    <row r="42" ht="15.75" spans="1:10">
      <c r="A42" s="91" t="s">
        <v>94</v>
      </c>
      <c r="B42" s="91"/>
      <c r="C42" s="91"/>
      <c r="D42" s="91"/>
      <c r="E42" s="86"/>
      <c r="F42" s="87"/>
      <c r="G42" s="88"/>
      <c r="H42" s="92"/>
      <c r="I42" s="92"/>
      <c r="J42" s="92"/>
    </row>
    <row r="43" ht="15.75" spans="1:10">
      <c r="A43" s="91" t="s">
        <v>95</v>
      </c>
      <c r="B43" s="91"/>
      <c r="C43" s="91"/>
      <c r="D43" s="91"/>
      <c r="E43" s="86"/>
      <c r="F43" s="87"/>
      <c r="G43" s="88"/>
      <c r="H43" s="92"/>
      <c r="I43" s="92"/>
      <c r="J43" s="92"/>
    </row>
    <row r="44" ht="15.75" spans="1:10">
      <c r="A44" s="91" t="s">
        <v>96</v>
      </c>
      <c r="B44" s="91"/>
      <c r="C44" s="91"/>
      <c r="D44" s="91"/>
      <c r="E44" s="86"/>
      <c r="F44" s="87"/>
      <c r="G44" s="88"/>
      <c r="H44" s="92"/>
      <c r="I44" s="92"/>
      <c r="J44" s="92"/>
    </row>
    <row r="45" spans="1:10">
      <c r="A45" s="91" t="s">
        <v>97</v>
      </c>
      <c r="B45" s="91"/>
      <c r="C45" s="91"/>
      <c r="D45" s="91"/>
      <c r="E45" s="60"/>
      <c r="F45" s="60"/>
      <c r="G45" s="93"/>
      <c r="H45" s="93"/>
      <c r="I45" s="93"/>
      <c r="J45" s="93"/>
    </row>
    <row r="48" spans="1:10">
      <c r="A48" s="94" t="s">
        <v>98</v>
      </c>
      <c r="B48" s="94"/>
      <c r="C48" s="94"/>
      <c r="D48" s="94"/>
      <c r="E48" s="94"/>
      <c r="F48" s="94"/>
      <c r="G48" s="94"/>
      <c r="H48" s="94"/>
      <c r="I48" s="94"/>
      <c r="J48" s="94"/>
    </row>
  </sheetData>
  <mergeCells count="13">
    <mergeCell ref="A5:J5"/>
    <mergeCell ref="I7:J7"/>
    <mergeCell ref="I8:J8"/>
    <mergeCell ref="A42:D42"/>
    <mergeCell ref="A43:D43"/>
    <mergeCell ref="A44:D44"/>
    <mergeCell ref="A45:D45"/>
    <mergeCell ref="A48:J48"/>
    <mergeCell ref="D40:D41"/>
    <mergeCell ref="E40:E41"/>
    <mergeCell ref="F40:F41"/>
    <mergeCell ref="G40:G41"/>
    <mergeCell ref="H40:H41"/>
  </mergeCells>
  <printOptions horizontalCentered="1"/>
  <pageMargins left="0.118055555555556" right="0.118055555555556" top="0.196527777777778" bottom="0.196527777777778" header="0.511805555555556" footer="0.511805555555556"/>
  <pageSetup paperSize="9" scale="55" firstPageNumber="0" orientation="landscape" useFirstPageNumber="1" horizontalDpi="300" verticalDpi="300"/>
  <headerFooter/>
  <ignoredErrors>
    <ignoredError sqref="I19:J1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21" sqref="E21"/>
    </sheetView>
  </sheetViews>
  <sheetFormatPr defaultColWidth="9.14285714285714" defaultRowHeight="15" outlineLevelCol="4"/>
  <cols>
    <col min="1" max="1" width="7" customWidth="1"/>
    <col min="2" max="2" width="89.5714285714286" customWidth="1"/>
    <col min="3" max="3" width="18.7142857142857" customWidth="1"/>
    <col min="4" max="5" width="17.8571428571429" customWidth="1"/>
  </cols>
  <sheetData>
    <row r="1" ht="16.5" spans="1:5">
      <c r="A1" s="1"/>
      <c r="B1" s="1"/>
      <c r="C1" s="1"/>
      <c r="D1" s="1"/>
      <c r="E1" s="1"/>
    </row>
    <row r="2" ht="80" customHeight="1" spans="1:5">
      <c r="A2" s="1"/>
      <c r="B2" s="1"/>
      <c r="C2" s="1"/>
      <c r="D2" s="1"/>
      <c r="E2" s="1"/>
    </row>
    <row r="3" ht="17.25" spans="1:5">
      <c r="A3" s="2" t="s">
        <v>99</v>
      </c>
      <c r="B3" s="3"/>
      <c r="C3" s="3"/>
      <c r="D3" s="3"/>
      <c r="E3" s="4"/>
    </row>
    <row r="4" ht="16.5" spans="1:5">
      <c r="A4" s="5"/>
      <c r="B4" s="5"/>
      <c r="C4" s="5"/>
      <c r="D4" s="5"/>
      <c r="E4" s="5"/>
    </row>
    <row r="5" spans="1:5">
      <c r="A5" s="6" t="s">
        <v>100</v>
      </c>
      <c r="B5" s="6"/>
      <c r="C5" s="6"/>
      <c r="D5" s="6"/>
      <c r="E5" s="6"/>
    </row>
    <row r="6" ht="23" customHeight="1" spans="1:5">
      <c r="A6" s="6"/>
      <c r="B6" s="6"/>
      <c r="C6" s="6"/>
      <c r="D6" s="6"/>
      <c r="E6" s="6"/>
    </row>
    <row r="7" ht="16.5" spans="1:5">
      <c r="A7" s="7" t="s">
        <v>101</v>
      </c>
      <c r="B7" s="7"/>
      <c r="C7" s="7"/>
      <c r="D7" s="7"/>
      <c r="E7" s="7"/>
    </row>
    <row r="8" ht="16.5" spans="1:5">
      <c r="A8" s="6"/>
      <c r="B8" s="6"/>
      <c r="C8" s="6"/>
      <c r="D8" s="6"/>
      <c r="E8" s="6"/>
    </row>
    <row r="9" ht="17.25" spans="1:5">
      <c r="A9" s="8"/>
      <c r="B9" s="8"/>
      <c r="C9" s="8"/>
      <c r="D9" s="8"/>
      <c r="E9" s="8"/>
    </row>
    <row r="10" ht="17.25" spans="1:5">
      <c r="A10" s="9"/>
      <c r="B10" s="9"/>
      <c r="C10" s="9"/>
      <c r="D10" s="10" t="s">
        <v>102</v>
      </c>
      <c r="E10" s="11"/>
    </row>
    <row r="11" ht="16.5" spans="1:5">
      <c r="A11" s="12" t="s">
        <v>14</v>
      </c>
      <c r="B11" s="13" t="s">
        <v>103</v>
      </c>
      <c r="C11" s="13" t="s">
        <v>104</v>
      </c>
      <c r="D11" s="13" t="s">
        <v>105</v>
      </c>
      <c r="E11" s="14" t="s">
        <v>106</v>
      </c>
    </row>
    <row r="12" ht="16.5" spans="1:5">
      <c r="A12" s="15">
        <v>1</v>
      </c>
      <c r="B12" s="16" t="str">
        <f>PO!D17</f>
        <v>SERVIÇOS PRELIMINARES</v>
      </c>
      <c r="C12" s="17">
        <f>PO!J17</f>
        <v>6850.875</v>
      </c>
      <c r="D12" s="17">
        <f>C12</f>
        <v>6850.875</v>
      </c>
      <c r="E12" s="18"/>
    </row>
    <row r="13" ht="16.5" spans="1:5">
      <c r="A13" s="15"/>
      <c r="B13" s="19" t="s">
        <v>107</v>
      </c>
      <c r="C13" s="20">
        <f>C12/C17</f>
        <v>0.022619405217162</v>
      </c>
      <c r="D13" s="21">
        <f>D12/C12</f>
        <v>1</v>
      </c>
      <c r="E13" s="22"/>
    </row>
    <row r="14" ht="16.5" spans="1:5">
      <c r="A14" s="15">
        <v>2</v>
      </c>
      <c r="B14" s="23" t="str">
        <f>PO!D19</f>
        <v>INSTALAÇÃO DE ILUMINAÇÃO PÚBLICA ORNAMENTAL</v>
      </c>
      <c r="C14" s="17">
        <f>PO!J19</f>
        <v>296025.126125</v>
      </c>
      <c r="D14" s="17">
        <f>C14/2</f>
        <v>148012.5630625</v>
      </c>
      <c r="E14" s="24">
        <f>C14/2</f>
        <v>148012.5630625</v>
      </c>
    </row>
    <row r="15" ht="17.25" spans="1:5">
      <c r="A15" s="25"/>
      <c r="B15" s="26" t="s">
        <v>107</v>
      </c>
      <c r="C15" s="27">
        <f>C14/C17</f>
        <v>0.977380594782838</v>
      </c>
      <c r="D15" s="28">
        <f>D14/C14</f>
        <v>0.5</v>
      </c>
      <c r="E15" s="29">
        <f>E14/C14</f>
        <v>0.5</v>
      </c>
    </row>
    <row r="16" ht="17.25" spans="1:5">
      <c r="A16" s="30"/>
      <c r="B16" s="1"/>
      <c r="C16" s="1"/>
      <c r="D16" s="1"/>
      <c r="E16" s="1"/>
    </row>
    <row r="17" ht="17.25" spans="1:5">
      <c r="A17" s="1"/>
      <c r="B17" s="31" t="s">
        <v>108</v>
      </c>
      <c r="C17" s="32">
        <f>C12+C14</f>
        <v>302876.001125</v>
      </c>
      <c r="D17" s="33"/>
      <c r="E17" s="33"/>
    </row>
    <row r="18" ht="17.25" spans="1:5">
      <c r="A18" s="1"/>
      <c r="B18" s="34"/>
      <c r="C18" s="35"/>
      <c r="D18" s="33"/>
      <c r="E18" s="33"/>
    </row>
    <row r="19" ht="16.5" spans="1:5">
      <c r="A19" s="1"/>
      <c r="B19" s="36" t="s">
        <v>109</v>
      </c>
      <c r="C19" s="37"/>
      <c r="D19" s="38">
        <f>D12+D14</f>
        <v>154863.4380625</v>
      </c>
      <c r="E19" s="39">
        <f>E14</f>
        <v>148012.5630625</v>
      </c>
    </row>
    <row r="20" ht="16.5" spans="1:5">
      <c r="A20" s="1"/>
      <c r="B20" s="40" t="s">
        <v>110</v>
      </c>
      <c r="C20" s="41"/>
      <c r="D20" s="20">
        <f>D19/C17</f>
        <v>0.511309702608581</v>
      </c>
      <c r="E20" s="42">
        <f>E19/C17</f>
        <v>0.488690297391419</v>
      </c>
    </row>
    <row r="21" ht="16.5" spans="1:5">
      <c r="A21" s="1"/>
      <c r="B21" s="43" t="s">
        <v>111</v>
      </c>
      <c r="C21" s="44"/>
      <c r="D21" s="45">
        <f>D19</f>
        <v>154863.4380625</v>
      </c>
      <c r="E21" s="46">
        <f>D21+E19</f>
        <v>302876.001125</v>
      </c>
    </row>
    <row r="22" ht="17.25" spans="1:5">
      <c r="A22" s="1"/>
      <c r="B22" s="47" t="s">
        <v>112</v>
      </c>
      <c r="C22" s="48"/>
      <c r="D22" s="27">
        <f>D20</f>
        <v>0.511309702608581</v>
      </c>
      <c r="E22" s="49">
        <f>D22+E20</f>
        <v>1</v>
      </c>
    </row>
    <row r="23" ht="16.5" spans="1:5">
      <c r="A23" s="50"/>
      <c r="B23" s="50"/>
      <c r="C23" s="51"/>
      <c r="D23" s="52"/>
      <c r="E23" s="52"/>
    </row>
    <row r="24" ht="16.5" spans="1:5">
      <c r="A24" s="53" t="s">
        <v>113</v>
      </c>
      <c r="B24" s="54"/>
      <c r="C24" s="54"/>
      <c r="D24" s="54"/>
      <c r="E24" s="54"/>
    </row>
    <row r="25" ht="16.5" spans="1:5">
      <c r="A25" s="55"/>
      <c r="B25" s="55"/>
      <c r="C25" s="55"/>
      <c r="D25" s="55"/>
      <c r="E25" s="55"/>
    </row>
    <row r="26" ht="16.5" spans="1:5">
      <c r="A26" s="55"/>
      <c r="B26" s="55"/>
      <c r="C26" s="55"/>
      <c r="D26" s="55"/>
      <c r="E26" s="55"/>
    </row>
    <row r="27" ht="16.5" spans="1:5">
      <c r="A27" s="56" t="s">
        <v>114</v>
      </c>
      <c r="B27" s="56"/>
      <c r="C27" s="56"/>
      <c r="D27" s="56"/>
      <c r="E27" s="56"/>
    </row>
  </sheetData>
  <mergeCells count="10">
    <mergeCell ref="A3:E3"/>
    <mergeCell ref="A7:E7"/>
    <mergeCell ref="D10:E10"/>
    <mergeCell ref="B19:C19"/>
    <mergeCell ref="B20:C20"/>
    <mergeCell ref="B21:C21"/>
    <mergeCell ref="B22:C22"/>
    <mergeCell ref="A24:E24"/>
    <mergeCell ref="A27:E27"/>
    <mergeCell ref="A5:E6"/>
  </mergeCells>
  <printOptions horizontalCentered="1"/>
  <pageMargins left="0.751388888888889" right="0.751388888888889" top="0.409027777777778" bottom="1" header="0.5" footer="0.5"/>
  <pageSetup paperSize="9" scale="80" orientation="landscape" horizontalDpi="600"/>
  <headerFooter/>
  <ignoredErrors>
    <ignoredError sqref="D14:E1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LibreOffice/6.4.6.2$Windows_X86_64 LibreOffice_project/0ce51a4fd21bff07a5c061082cc82c5ed232f115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</vt:lpstr>
      <vt:lpstr>Cronograma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Soiurb</cp:lastModifiedBy>
  <cp:revision>4</cp:revision>
  <dcterms:created xsi:type="dcterms:W3CDTF">2022-06-15T13:28:00Z</dcterms:created>
  <cp:lastPrinted>2023-10-30T14:08:00Z</cp:lastPrinted>
  <dcterms:modified xsi:type="dcterms:W3CDTF">2024-05-17T14:33:31Z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AE1CE4CDE6234314B22DFF8F9D18409E_13</vt:lpwstr>
  </property>
  <property fmtid="{D5CDD505-2E9C-101B-9397-08002B2CF9AE}" pid="6" name="KSOProductBuildVer">
    <vt:lpwstr>1046-12.2.0.13489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