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 activeTab="3"/>
  </bookViews>
  <sheets>
    <sheet name="META 1" sheetId="6" r:id="rId1"/>
    <sheet name="ORÇAMENTO " sheetId="1" r:id="rId2"/>
    <sheet name="ADMINISTRAÇÃO LOCAL " sheetId="3" r:id="rId3"/>
    <sheet name="CRONOGRAMA " sheetId="5" r:id="rId4"/>
  </sheets>
  <definedNames>
    <definedName name="_xlnm.Print_Area" localSheetId="3">'CRONOGRAMA '!$A$1:$I$57</definedName>
    <definedName name="_xlnm.Print_Area" localSheetId="0">'META 1'!$A$1:$K$28</definedName>
    <definedName name="_xlnm.Print_Area" localSheetId="1">'ORÇAMENTO '!$A$1:$K$145</definedName>
    <definedName name="_xlnm.Print_Titles" localSheetId="0">'META 1'!$1:$11</definedName>
    <definedName name="_xlnm.Print_Titles" localSheetId="1">'ORÇAMENTO '!$1:$12</definedName>
  </definedNames>
  <calcPr calcId="144525"/>
</workbook>
</file>

<file path=xl/sharedStrings.xml><?xml version="1.0" encoding="utf-8"?>
<sst xmlns="http://schemas.openxmlformats.org/spreadsheetml/2006/main" count="773" uniqueCount="448">
  <si>
    <r>
      <rPr>
        <b/>
        <sz val="14"/>
        <color rgb="FF000000"/>
        <rFont val="Arial"/>
        <charset val="1"/>
      </rPr>
      <t xml:space="preserve">OBRA: </t>
    </r>
    <r>
      <rPr>
        <sz val="14"/>
        <color rgb="FF000000"/>
        <rFont val="Arial"/>
        <charset val="134"/>
      </rPr>
      <t>REFORMA/RE</t>
    </r>
    <r>
      <rPr>
        <sz val="14"/>
        <color rgb="FF000000"/>
        <rFont val="Arial"/>
        <charset val="1"/>
      </rPr>
      <t>VITALIZAÇÃO DO LARGO JOÃO AYUB</t>
    </r>
  </si>
  <si>
    <t>BASE ORÇAMENTÁRIA</t>
  </si>
  <si>
    <r>
      <rPr>
        <b/>
        <sz val="14"/>
        <color rgb="FF000000"/>
        <rFont val="Arial"/>
        <charset val="1"/>
      </rPr>
      <t xml:space="preserve">LOCAL: </t>
    </r>
    <r>
      <rPr>
        <sz val="14"/>
        <color rgb="FF000000"/>
        <rFont val="Arial"/>
        <charset val="1"/>
      </rPr>
      <t xml:space="preserve">AVENIDA MIGUEL PETRERE, BAIRRO CAMPO GRANDE - PILAR DO SUL/SP    </t>
    </r>
    <r>
      <rPr>
        <b/>
        <sz val="14"/>
        <color rgb="FF000000"/>
        <rFont val="Arial"/>
        <charset val="1"/>
      </rPr>
      <t xml:space="preserve"> </t>
    </r>
  </si>
  <si>
    <t xml:space="preserve">FONTES: </t>
  </si>
  <si>
    <r>
      <rPr>
        <b/>
        <sz val="14"/>
        <color rgb="FF000000"/>
        <rFont val="Arial"/>
        <charset val="1"/>
      </rPr>
      <t xml:space="preserve">PROPRIETÁRIO: </t>
    </r>
    <r>
      <rPr>
        <sz val="14"/>
        <color rgb="FF000000"/>
        <rFont val="Arial"/>
        <charset val="1"/>
      </rPr>
      <t>PREFEITURA MUNICIPAL DE PILAR DO SUL-SP</t>
    </r>
  </si>
  <si>
    <t xml:space="preserve">SINAPI  - DATA BASE: 11/2022 (DESONERADO)                                  ENCARGOS SOCIAIS: 47,60%(MÊS)                                         </t>
  </si>
  <si>
    <t xml:space="preserve">CDHU: 188 (DESONERADO)  /  LEIS SOCIAIS: 97,78%                                                            </t>
  </si>
  <si>
    <t>PLANILHA ORÇAMENTÁRIA - META 1</t>
  </si>
  <si>
    <t>Item</t>
  </si>
  <si>
    <t>Fonte</t>
  </si>
  <si>
    <t>Cod.</t>
  </si>
  <si>
    <t>Material e Mão de Obra</t>
  </si>
  <si>
    <t xml:space="preserve">Unidade </t>
  </si>
  <si>
    <t>Quantidade</t>
  </si>
  <si>
    <t>Preço Unitário</t>
  </si>
  <si>
    <t>Preço Unitário com BDI = 25%</t>
  </si>
  <si>
    <t>Preço Total    (SEM BDI)</t>
  </si>
  <si>
    <t xml:space="preserve">Preço Total      (COM BDI) </t>
  </si>
  <si>
    <t xml:space="preserve">Memória de Cálculo </t>
  </si>
  <si>
    <t>1.1</t>
  </si>
  <si>
    <t>COMP.</t>
  </si>
  <si>
    <t>Administração local</t>
  </si>
  <si>
    <t>vb</t>
  </si>
  <si>
    <t>-</t>
  </si>
  <si>
    <t>CANTEIRO DE OBRAS</t>
  </si>
  <si>
    <t>1.2</t>
  </si>
  <si>
    <t>CDHU</t>
  </si>
  <si>
    <t>02.02.150</t>
  </si>
  <si>
    <t>Locação de container tipo depósito - área mínima de 13,80 m²</t>
  </si>
  <si>
    <t>un x mês</t>
  </si>
  <si>
    <t>&gt;&gt; 1 und. X 6 meses</t>
  </si>
  <si>
    <t>1.3</t>
  </si>
  <si>
    <t>02.01.180</t>
  </si>
  <si>
    <t>Banheiro químico modelo Standard, com manutenção conforme exigências da CETESB</t>
  </si>
  <si>
    <t>1.4</t>
  </si>
  <si>
    <t>02.03.120</t>
  </si>
  <si>
    <t>Tapume fixo para fechamento de áreas, com portão</t>
  </si>
  <si>
    <t>m²</t>
  </si>
  <si>
    <t>&gt;&gt; Fechamento da área = 175,54m X 1,70m de altura</t>
  </si>
  <si>
    <t>SEM BDI</t>
  </si>
  <si>
    <t>COM BDI</t>
  </si>
  <si>
    <t>TOTAL</t>
  </si>
  <si>
    <t>PILAR DO SUL-SP, 09 DE JANEIRO DE 2023.</t>
  </si>
  <si>
    <r>
      <rPr>
        <b/>
        <sz val="16"/>
        <color rgb="FF000000"/>
        <rFont val="Arial"/>
        <charset val="134"/>
      </rPr>
      <t xml:space="preserve">OBRA: </t>
    </r>
    <r>
      <rPr>
        <sz val="16"/>
        <color rgb="FF000000"/>
        <rFont val="Arial"/>
        <charset val="134"/>
      </rPr>
      <t>REFORMA/REVITALIZAÇÃO DO LARGO JOÃO AYUB</t>
    </r>
  </si>
  <si>
    <r>
      <rPr>
        <b/>
        <sz val="16"/>
        <color rgb="FF000000"/>
        <rFont val="Arial"/>
        <charset val="134"/>
      </rPr>
      <t xml:space="preserve">LOCAL: </t>
    </r>
    <r>
      <rPr>
        <sz val="16"/>
        <color rgb="FF000000"/>
        <rFont val="Arial"/>
        <charset val="134"/>
      </rPr>
      <t xml:space="preserve">AVENIDA MIGUEL PETRERE - BAIRRO CAMPO GRANDE - PILAR DO SUL/SP    </t>
    </r>
    <r>
      <rPr>
        <b/>
        <sz val="16"/>
        <color rgb="FF000000"/>
        <rFont val="Arial"/>
        <charset val="134"/>
      </rPr>
      <t xml:space="preserve"> </t>
    </r>
  </si>
  <si>
    <r>
      <rPr>
        <b/>
        <sz val="16"/>
        <color rgb="FF000000"/>
        <rFont val="Arial"/>
        <charset val="134"/>
      </rPr>
      <t xml:space="preserve">PROPRIETÁRIO: </t>
    </r>
    <r>
      <rPr>
        <sz val="16"/>
        <color rgb="FF000000"/>
        <rFont val="Arial"/>
        <charset val="134"/>
      </rPr>
      <t>PREFEITURA MUNICIPAL DE PILAR DO SUL-SP</t>
    </r>
  </si>
  <si>
    <t xml:space="preserve">SINAPI  - DATA BASE: 11/2022 (DESONERADO) L.S. 47,60%(MÊS)    </t>
  </si>
  <si>
    <t>CDHU: 188 (DESONERADO)  LEIS SOCIAIS = 97,78%</t>
  </si>
  <si>
    <t>SIURB: JUL/2022 (DESONERADO)</t>
  </si>
  <si>
    <t>PLANILHA ORÇAMENTÁRIA - META 2</t>
  </si>
  <si>
    <r>
      <rPr>
        <b/>
        <sz val="14"/>
        <color rgb="FF000000"/>
        <rFont val="Arial"/>
        <charset val="1"/>
      </rPr>
      <t xml:space="preserve">Preço Total      </t>
    </r>
    <r>
      <rPr>
        <b/>
        <sz val="14"/>
        <color rgb="FF000000"/>
        <rFont val="Arial"/>
        <charset val="134"/>
      </rPr>
      <t xml:space="preserve">(COM BDI) </t>
    </r>
  </si>
  <si>
    <t>SERVIÇOS PRELIMINARES</t>
  </si>
  <si>
    <t>02.08.020</t>
  </si>
  <si>
    <t>Placa de identificação para obra</t>
  </si>
  <si>
    <t>&gt;&gt; Placa nas dimensões = 2,40m x 1,20m = 2,88m²</t>
  </si>
  <si>
    <t>04.02.140</t>
  </si>
  <si>
    <t xml:space="preserve">Retirada de estrutura metálica - Abrigo de ônibus </t>
  </si>
  <si>
    <t>kg</t>
  </si>
  <si>
    <t>&gt;&gt; Retirada do abrigo de ônibus = 1 und.</t>
  </si>
  <si>
    <t>04.21.140</t>
  </si>
  <si>
    <t>Remoção de poste metálico</t>
  </si>
  <si>
    <t>un</t>
  </si>
  <si>
    <t xml:space="preserve">&gt;&gt; Remoção dos postes existentes = 03 postes </t>
  </si>
  <si>
    <t>04.17.040</t>
  </si>
  <si>
    <t>Remoção de aparelho de iluminação ou projetor fixo em poste ou braço</t>
  </si>
  <si>
    <t xml:space="preserve">&gt;&gt; Remoção das luminárias = 4 luminárias X 3 postes = 12 luminárias </t>
  </si>
  <si>
    <t>1.5</t>
  </si>
  <si>
    <t>04.21.130</t>
  </si>
  <si>
    <t>Remoção de poste de concreto</t>
  </si>
  <si>
    <t>&gt;&gt; Remoção do poste padrão ao lado da banca</t>
  </si>
  <si>
    <t>1.6</t>
  </si>
  <si>
    <t>04.18.090</t>
  </si>
  <si>
    <t>Remoção de caixa de medição padrão completa</t>
  </si>
  <si>
    <t>&gt;&gt; Remoção da caixa de medição do poste padrão ao lado da banca</t>
  </si>
  <si>
    <t>1.7</t>
  </si>
  <si>
    <t>03.01.240</t>
  </si>
  <si>
    <t>Demolição mecanizada de pavimento ou piso em concreto, inclusivefragmentação, carregamento, transporte até 1 quilômetro e descarregamento</t>
  </si>
  <si>
    <t>&gt;&gt; Demolição da calçada = 336m²</t>
  </si>
  <si>
    <t>1.8</t>
  </si>
  <si>
    <t>03.02.040</t>
  </si>
  <si>
    <t>Demolição manual de alvenaria de elevação ou elemento vazado, incluindo revestimento</t>
  </si>
  <si>
    <t>m³</t>
  </si>
  <si>
    <t>&gt;&gt; Demolição da mureta = 127,35m x 0,35m x 0,70m = 31,20m³</t>
  </si>
  <si>
    <t>1.9</t>
  </si>
  <si>
    <t>03.01.040</t>
  </si>
  <si>
    <t>Demolição manual de concreto armado - Bancos e pingadeira</t>
  </si>
  <si>
    <t>&gt;&gt; Demolição dos bancos e pingadeira = 0,99m² X 14 = 13,86m² + 44,57m² = 58,43m² x 0,10m = 5,84m³</t>
  </si>
  <si>
    <t>1.10</t>
  </si>
  <si>
    <t>05.08.220</t>
  </si>
  <si>
    <t>Carregamento mecanizado de entulho fragmentado, com caminhão à disposição dentro da obra, até o raio de 1 km</t>
  </si>
  <si>
    <t>&gt;&gt; Transporte do entulho gerado na demolição da mureta e bancos = 31,20m³ + 5,84m³ + 30% de empolamento = 48,15m³</t>
  </si>
  <si>
    <t>1.11</t>
  </si>
  <si>
    <t>04.40.010</t>
  </si>
  <si>
    <t>Retirada manual de guia pré-moldada, inclusive limpeza, carregamento, transporte até 1 quilômetro e descarregamento</t>
  </si>
  <si>
    <t>m</t>
  </si>
  <si>
    <t>&gt;&gt; Retirada das guias = Referente trecho indicado no projeto (Praça + canteiro da Avenida)</t>
  </si>
  <si>
    <t>1.12</t>
  </si>
  <si>
    <t>03.01.260</t>
  </si>
  <si>
    <t>Demolição mecanizada de sarjeta ou sarjetão, inclusive fragmentação, carregamento, transporte até 1 quilômetro e descarregamento</t>
  </si>
  <si>
    <t>&gt;&gt; Retirada das sarjetas = 74,19m x 0,40m x 0,10m = 2,96m³ (Referente trecho indicado no projeto)</t>
  </si>
  <si>
    <t>1.13</t>
  </si>
  <si>
    <t>07.01.020</t>
  </si>
  <si>
    <t>Escavação e carga mecanizada em solo de 1ª categoria, em campo aberto</t>
  </si>
  <si>
    <t>&gt;&gt; Execução de corte no talude e para execução das guias= 650m² x 0,70m</t>
  </si>
  <si>
    <t>1.14</t>
  </si>
  <si>
    <t>02.09.040</t>
  </si>
  <si>
    <t>Limpeza mecanizada do terreno, inclusive troncos até 15 cm de diâmetro, com caminhão à disposição dentro e fora da obra, com transporte no raio de até 1 km</t>
  </si>
  <si>
    <t>&gt;&gt; 650 m² de área de intervenção</t>
  </si>
  <si>
    <t>1.15</t>
  </si>
  <si>
    <t>07.01.120</t>
  </si>
  <si>
    <t>Carga e remoção de terra até a distância média de 1 km</t>
  </si>
  <si>
    <t>&gt;&gt; 455m³ - 108,56m³</t>
  </si>
  <si>
    <t>1.16</t>
  </si>
  <si>
    <t>07.12.020</t>
  </si>
  <si>
    <t>Compactação de aterro mecanizado mínimo de 95% PN, sem fornecimento de solo em campo aberto</t>
  </si>
  <si>
    <t>&gt;&gt;  108,56m³ (Platô + parte interna das muretas/paredes)</t>
  </si>
  <si>
    <t>SUB TOTAL</t>
  </si>
  <si>
    <t>MURETA - PAREDE DE CONTENÇÃO - ESCADA</t>
  </si>
  <si>
    <t>2.1</t>
  </si>
  <si>
    <t>MURETA</t>
  </si>
  <si>
    <t>2.1.1</t>
  </si>
  <si>
    <t>02.10.050</t>
  </si>
  <si>
    <t>Locação para muros, cercas e alambrados</t>
  </si>
  <si>
    <t>&gt;&gt; Locação da mureta = 148,67m de extensão</t>
  </si>
  <si>
    <t>2.1.2</t>
  </si>
  <si>
    <t>06.01.020</t>
  </si>
  <si>
    <t>Escavação manual em solo de 1ª e 2ª categoria em campo aberto</t>
  </si>
  <si>
    <t>&gt;&gt; Abertura da vala para execução da viga baldrame = 0,23m largura x 0,33m profundidade x 148,67m extensão</t>
  </si>
  <si>
    <t>2.1.3</t>
  </si>
  <si>
    <t>12.01.021</t>
  </si>
  <si>
    <t>Broca em concreto armado diâmetro de 20 cm - completa</t>
  </si>
  <si>
    <t>&gt;&gt; Profundidade = 75und brocas x 1,50m de profundidade</t>
  </si>
  <si>
    <t>2.1.4</t>
  </si>
  <si>
    <t>11.18.040</t>
  </si>
  <si>
    <t>Lastro de pedra britada - 3cm</t>
  </si>
  <si>
    <t>&gt;&gt; Execução do lastro com espessura de 3cm= 148,67m x 0,03m</t>
  </si>
  <si>
    <t>2.1.5</t>
  </si>
  <si>
    <t>14.10.121</t>
  </si>
  <si>
    <t xml:space="preserve">Alvenaria de bloco de concreto de vedação de 19 x 19 x 39 cm - classe C </t>
  </si>
  <si>
    <t>&gt;&gt; Alvenaria em bloco canaleta de concreto = 148,67 x 0,40 = 59,46m²                &gt;&gt; Alvenaria em bloco de concreto = 148,67 x 0,40 = 59,46m²                       &gt;&gt; Total = 118,92m²</t>
  </si>
  <si>
    <t>2.1.6</t>
  </si>
  <si>
    <t>10.01.040</t>
  </si>
  <si>
    <t>Armadura em barra de aço CA-50 (A ou B) fyk = 500 Mpa</t>
  </si>
  <si>
    <t xml:space="preserve">&gt;&gt; Aço viga baldrame = (4 X Ø10mm X 148,67m = 594,68m X 0,617kg/m = 366,91 kg) + (148,67m /0,15m = 991,13 estribos x 0,82m = 812,72m x 0,245 kg/m = 199,11kg)                                                                                                                         &gt;&gt; Aço Pilar = (4 x Ø10mm x 0,80m = 3,2m x 75und = 240m x 0,617 kg/m = 148,08kg) + (0,80 x  75und = 60m/0,15m = 400 estribos x 0,62m = 248m x 0,245kg/m = 60,76kg)                                                                                                                                                                &gt;&gt; Aço bloco canaleta= 3 x Ø10mm x 148,67m = 446,01m x 0,617 kg/m = 275,18 kg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</si>
  <si>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2.1.7</t>
  </si>
  <si>
    <t>09.01.020</t>
  </si>
  <si>
    <t>Forma em madeira comum para fundação</t>
  </si>
  <si>
    <t>&gt;&gt; Forma para viga baldrame = 148,67m x 2 x 0,30m = 89,20m² / 2 (reaproveitamento 2x) = 44,60 m²</t>
  </si>
  <si>
    <t>2.1.8</t>
  </si>
  <si>
    <t>09.01.030</t>
  </si>
  <si>
    <t>Forma em madeira comum para estrutura</t>
  </si>
  <si>
    <t xml:space="preserve">&gt;&gt; Forma para Pilar = 1,60m x 0,30m x 75und = 36m² /2 (reaproveitamento 2x) = 18m²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</si>
  <si>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2.1.9</t>
  </si>
  <si>
    <t>11.01.100</t>
  </si>
  <si>
    <t>Concreto usinado, fck = 20 Mpa</t>
  </si>
  <si>
    <t>&gt;&gt; Concreto viga baldrame=     0,20m x 0,30m x 148,67m = 8,92m³                                                                                                                                      &gt;&gt; Concreto pilar= 0,20m x 0,20m x 0,80m x 75und = 2,40m³                           &gt;&gt; Concreto bloco canaleta= 0,14m x 0,15m x 148,67m x 2 fiadas =  6,24m³</t>
  </si>
  <si>
    <t>2.1.10</t>
  </si>
  <si>
    <t>11.16.040</t>
  </si>
  <si>
    <t>Lançamento e adensamento de concreto ou massa em fundação</t>
  </si>
  <si>
    <t xml:space="preserve">&gt;&gt; Concreto da viga baldrame= 0,20m x 0,30m x 148,67m = 8,92m³      </t>
  </si>
  <si>
    <t>2.1.11</t>
  </si>
  <si>
    <t>11.16.060</t>
  </si>
  <si>
    <t>Lançamento e adensamento de concreto ou massa em estrutura</t>
  </si>
  <si>
    <t>&gt;&gt; Concreto do pilar =  0,20m x 0,20m x 0,80m x 75und = 2,40m³</t>
  </si>
  <si>
    <t>2.1.12</t>
  </si>
  <si>
    <t>17.02.020</t>
  </si>
  <si>
    <t>Chapisco</t>
  </si>
  <si>
    <t>&gt;&gt; Trecho com duas faces = 22,76m x 2 x 0,80m = 36,41m²                                                                                                                                                &gt;&gt; Trecho com duas faces = 125,57m x 0,80m = 100,46m² x 2 = 200,91m²</t>
  </si>
  <si>
    <t>2.1.13</t>
  </si>
  <si>
    <t>32.17.010</t>
  </si>
  <si>
    <t>Reboco - Impermeabilização em argamassa impermeável com aditivo hidrófugo</t>
  </si>
  <si>
    <t>&gt;&gt; Trecho com duas faces = 22,76m x 2 x 0,80m x 0,01 = 0,36m³                                                                                                                                        &gt;&gt; Trecho com duas faces = 125,57m x 0,80m x 0,01 = 1,00m³ x 2 = 2,00m³</t>
  </si>
  <si>
    <t>2.1.14</t>
  </si>
  <si>
    <t>14.20.020</t>
  </si>
  <si>
    <t>Cimalha em concreto com pingadeira</t>
  </si>
  <si>
    <t>&gt;&gt; Em toda extensão da mureta</t>
  </si>
  <si>
    <t>2.1.15</t>
  </si>
  <si>
    <t>33.10.100</t>
  </si>
  <si>
    <t>Textura acrílica para uso interno / externo, inclusive preparo</t>
  </si>
  <si>
    <t>&gt;&gt; Face externa= 148,33m x 0,80m = 118,66m²</t>
  </si>
  <si>
    <t>2.1.16</t>
  </si>
  <si>
    <t>33.10.050</t>
  </si>
  <si>
    <t>Tinta acrílica em massa, inclusive preparo</t>
  </si>
  <si>
    <t>2.2</t>
  </si>
  <si>
    <t xml:space="preserve">PAREDE DE CONTENÇÃO </t>
  </si>
  <si>
    <t>2.2.1</t>
  </si>
  <si>
    <t xml:space="preserve">&gt;&gt; Extensão da parede </t>
  </si>
  <si>
    <t>2.2.2</t>
  </si>
  <si>
    <t>&gt;&gt; Abertura da vala para execução da viga baldrame=   0,33m x 0,33m x 33,37m = 3,63m³                                                                                                                                                                                                               &gt;&gt; Abertura da vala para execução do bloco= 0,40m x 0,40m x 0,30m x 17und = 0,81m³</t>
  </si>
  <si>
    <t>2.2.3</t>
  </si>
  <si>
    <t>&gt;&gt; 17und x 2,5m profundidade = 42,50m</t>
  </si>
  <si>
    <t>2.2.4</t>
  </si>
  <si>
    <t>Lastro de pedra britada</t>
  </si>
  <si>
    <t>&gt;&gt; Execução do lastro com espessura de 3cm= VIGA&gt; 33,37m x 0,30m x 0,03 = 0,30m³ + BLOCO 0,40m x 0,40m x 0,03 x 17und = 0,08m³ + 0,30m³ dreno + 1,43m³ (dreno do jardim) = 2,11m³</t>
  </si>
  <si>
    <t>2.2.5</t>
  </si>
  <si>
    <t>&gt;&gt; Alvenaria em bloco canaleta de concreto = 33,37m x 0,20 = 6,67m²          &gt;&gt; Alvenaria em bloco de concreto = 6 fiadas x 0,20m x 33,37m = 40,04m²      &gt;&gt; Total = 46,71m²</t>
  </si>
  <si>
    <t>2.2.6</t>
  </si>
  <si>
    <t>08.06.040</t>
  </si>
  <si>
    <t>Barbacã em tubo de PVC com diâmetro 50 mm</t>
  </si>
  <si>
    <t>&gt;&gt; 6 und de 25cm + 6 und de 30cm = 3,30metros</t>
  </si>
  <si>
    <t>2.2.7</t>
  </si>
  <si>
    <t>46.13.026</t>
  </si>
  <si>
    <t>Tubo em polietileno de alta densidade corrugado perfurado, DN= 6´, inclusive conexões</t>
  </si>
  <si>
    <t>&gt;&gt; Extensão do muro de contenção</t>
  </si>
  <si>
    <t>2.2.8</t>
  </si>
  <si>
    <t>08.05.180</t>
  </si>
  <si>
    <t>Manta geotêxtil com resistência à tração longitudinal de 10kN/m e transversal
de 9kN/m</t>
  </si>
  <si>
    <t>&gt;&gt; 0,92 x 12,01 = 11,04m²</t>
  </si>
  <si>
    <t>2.2.9</t>
  </si>
  <si>
    <t xml:space="preserve">&gt;&gt; Aço viga baldrame = 4 x Ø10mm x 33,37m = 133,48m x 0,617kg/m = 82,36kg  + (33,37m / 0,15m = 223und x 1,02m = 227,46m x 0,245kg/m = 55,72kg                                                                                                                                                                                  &gt;&gt; Aço do bloco = 5,55kg por bloco x 17 und = 94,35kg Ø10mm                                        &gt;&gt; Aço viga intermediária =  4 x Ø10mm x 33,37m = 133,48m x 0,617kg/m = 82,36kg  = (33,37m /0,15m = 223 estribos x 0,62m = 138,26m x 0,245kg/m = 33,87 kg                                                                                                                                                                                                                                                                                                                                                                          &gt;&gt; Aço Pilar = 4 x Ø10mm x 1,60m =6,40m x 17und = 108,80m x 0,617kg/m = 67,13kg + (1,60m x 17 und = 27,20m /0,15m = 181,33 estribos x 0,62m = 112,42m x 0,245kg/m = 27,54kg                                                                                                                                &gt;&gt; Aço bloco canaleta=  1 x Ø10mm x 33,37m x 0,617kg/m = 20,59kg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</si>
  <si>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2.2.10</t>
  </si>
  <si>
    <t>&gt;&gt; Forma para viga baldrame = 33,37m x 0,30m x 2 = 20,02m² /2 (reaproveitamento 2x) = 10,01m²</t>
  </si>
  <si>
    <t>2.2.11</t>
  </si>
  <si>
    <t xml:space="preserve"> &gt;&gt; Forma para Pilar = 1,60m x 0,30 x 17und = 8,16m²                                      &gt;&gt; Forma para viga intermediária: 33,37m x 0,30m = 10,01m ²                          &gt;&gt; 18,17m² / 2 (reaproveitamento 2x) = 9,09m²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</si>
  <si>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2.2.12</t>
  </si>
  <si>
    <t xml:space="preserve">&gt;&gt; Concreto viga baldrame=   0,30mx0,30mx 33,37m = 3,00m³                                                                                                                                                              &gt;&gt; Concreto pilar=   0,20m x 0,20m x 1,60m x 17und = 1,08m³                                                                                                                                                           &gt;&gt; Concreto viga intermediária= 0,20mx0,20m x 33,37m = 1,33m³                                   &gt;&gt; Concreto bloco canaleta = 0,14m x 0,15m x 33,37m = 0,70m³           </t>
  </si>
  <si>
    <t>2.2.13</t>
  </si>
  <si>
    <t>&gt;&gt; Concreto viga baldrame=   0,30mx0,30mx 33,37m = 3,00m³</t>
  </si>
  <si>
    <t>2.2.14</t>
  </si>
  <si>
    <t>&gt;&gt; Concreto pilar=   0,20m x 0,20m x 1,60m x 17und = 1,08m³                                                                                                                                             &gt;&gt; Concreto viga intermediária= 0,20mx0,20m x 33,37m = 1,33m³                    &gt;&gt; Concreto bloco canaleta = 0,14m x 0,15m x 33,37m = 0,70m³</t>
  </si>
  <si>
    <t>2.2.15</t>
  </si>
  <si>
    <t>&gt;&gt; Face externa= 33,37m x 1,60 = 53,39m² x 1,5 (face externa + metade da face interna) = 80,08m²</t>
  </si>
  <si>
    <t>2.2.16</t>
  </si>
  <si>
    <t>&gt;&gt; Face externa= 33,37m x 1,60 = 53,39m² x 1,5 (face externa + metade da face interna) = 80,08m² * 0,01m = 0,80m³</t>
  </si>
  <si>
    <t>2.2.17</t>
  </si>
  <si>
    <t>&gt;&gt; Em toda extensão da parede</t>
  </si>
  <si>
    <t>2.2.18</t>
  </si>
  <si>
    <t>&gt;&gt; face externa e interna = 33,37m x 1,60m = 53,39m²</t>
  </si>
  <si>
    <t>2.2.19</t>
  </si>
  <si>
    <t>2.2.20</t>
  </si>
  <si>
    <t>SINAPI</t>
  </si>
  <si>
    <t xml:space="preserve">Guarda-corpo de aço galvanizado de 1,10m, montantes tubulares de 1.1/4 
" espaçados de 1,20m, travessa superior de 1.1/2", gradil formado por tubos horizontais de 1" e verticais de 3/4", fixado com chumbador mecânico.
</t>
  </si>
  <si>
    <t>&gt;&gt; Em toda extensão da parede = 22,00m</t>
  </si>
  <si>
    <t>2.2.21</t>
  </si>
  <si>
    <t>33.11.050</t>
  </si>
  <si>
    <t>Esmalte à base água em superfície metálica, inclusive preparo</t>
  </si>
  <si>
    <t xml:space="preserve">&gt;&gt; Pintura do guarda-corpo 22,00m x 1,10m altura </t>
  </si>
  <si>
    <t>2.3</t>
  </si>
  <si>
    <t>ESCADA</t>
  </si>
  <si>
    <t>2.3.1</t>
  </si>
  <si>
    <t xml:space="preserve">&gt;&gt; Escavação dos degraus da escada </t>
  </si>
  <si>
    <t>2.3.2</t>
  </si>
  <si>
    <t>06.11.040</t>
  </si>
  <si>
    <t>Reaterro manual apiloado sem controle de compactação</t>
  </si>
  <si>
    <t>&gt;&gt; 12,40m² x 0,10m = 1,24m³</t>
  </si>
  <si>
    <t>2.3.3</t>
  </si>
  <si>
    <t>&gt;&gt; Alvenaria em bloco canaleta de concreto = 4 fiadas x 2m largura x 0,20m de altura = 1,60m²                                                                                                              &gt;&gt; Alvenaria em bloco de concreto = 8 fiadas x 2m largura x 0,20m de altura = 3,20m²  + alvenaria de contenção ao lado da escada de acesso ao platô = 9,50m x 0,40m = 3,80m² = 7,00m²                                                                        &gt;&gt; Total= 8,60m²</t>
  </si>
  <si>
    <t>2.3.4</t>
  </si>
  <si>
    <t>&gt;&gt; Chapisco na alvenaria de contenção ao lado da escada de acesso ao platô = 3,80m² x 2 + (9,50m x 0,20m) = 9,50m²</t>
  </si>
  <si>
    <t>2.3.5</t>
  </si>
  <si>
    <t>&gt;&gt; Reboco na alvenaria de contenção ao lado da escada de acesso ao platô = 3,80m² x 2 + (9,50m x 0,20m) = 9,50m² x 0,01m = 0,10m³</t>
  </si>
  <si>
    <t>2.3.6</t>
  </si>
  <si>
    <t>&gt;&gt; 4  x Ø10mm x 2,20m = 8,80m x 0,617kg/m = 5,42kg</t>
  </si>
  <si>
    <t>2.3.7</t>
  </si>
  <si>
    <t>10.02.020</t>
  </si>
  <si>
    <t>Armadura em tela soldada de aço</t>
  </si>
  <si>
    <t>&gt;&gt; tela de 2x3 = 6m² 13,2kg 10x10 pesado</t>
  </si>
  <si>
    <t>2.3.8</t>
  </si>
  <si>
    <t>&gt;&gt; 12,40m² x 0,03m = 0,37m³</t>
  </si>
  <si>
    <t>2.3.9</t>
  </si>
  <si>
    <t xml:space="preserve">Concreto usinado, fck = 20 Mpa - 5cm </t>
  </si>
  <si>
    <t>&gt;&gt; 12,40m² x 0,05m = 0,62m³</t>
  </si>
  <si>
    <t>2.3.10</t>
  </si>
  <si>
    <t>2.3.11</t>
  </si>
  <si>
    <t>17.01.020</t>
  </si>
  <si>
    <t xml:space="preserve">Argamassa de regularização e/ou proteção - 2cm </t>
  </si>
  <si>
    <t>&gt;&gt; 12,40m² piso + 4m² espelhos= 16,40m² x 0,02 = 0,39m³</t>
  </si>
  <si>
    <t>2.3.12</t>
  </si>
  <si>
    <t>24.03.320</t>
  </si>
  <si>
    <t>Corrimão tubular em aço galvanizado, diâmetro 2´</t>
  </si>
  <si>
    <t>&gt;&gt; Conforme projeto (Escada principal + acesso ao platô) = 8,50m + 1,54 x 2 m = 11,58m</t>
  </si>
  <si>
    <t>2.3.13</t>
  </si>
  <si>
    <t xml:space="preserve">Montante Tubular em aço galvanizado, diâmetro 2' - Patamar escada </t>
  </si>
  <si>
    <t>&gt;&gt; Montantes verticais de 2' = 2m</t>
  </si>
  <si>
    <t>2.3.14</t>
  </si>
  <si>
    <t>&gt;&gt; 3,70m² (duas demãos)</t>
  </si>
  <si>
    <t>GUIAS - SARJETAS - CALÇADAS - RAMPAS - TOTEN</t>
  </si>
  <si>
    <t>3.1</t>
  </si>
  <si>
    <t>54.06.040</t>
  </si>
  <si>
    <t>Guia pré-moldada reta tipo PMSP 100 - fck 25 Mpa</t>
  </si>
  <si>
    <t>&gt;&gt;  Referente trecho indicado no projeto</t>
  </si>
  <si>
    <t>3.2</t>
  </si>
  <si>
    <t>54.06.020</t>
  </si>
  <si>
    <t>Guia pré-moldada curva tipo PMSP 100 - fck 25 Mpa</t>
  </si>
  <si>
    <t>&gt;&gt; Referente trecho indicado no projeto</t>
  </si>
  <si>
    <t>3.3</t>
  </si>
  <si>
    <t xml:space="preserve">&gt;&gt; Lastro para base da guia = 76,55m x 0,15m x 0,10m = 1,15m³  </t>
  </si>
  <si>
    <t>3.4</t>
  </si>
  <si>
    <t>54.06.160</t>
  </si>
  <si>
    <t>Sarjeta ou sarjetão moldado no local, tipo PMSP em concreto com fck 20 Mpa</t>
  </si>
  <si>
    <t>&gt;&gt;74,19m x 0,40m x 0,10m = 2,96m³</t>
  </si>
  <si>
    <t>3.5</t>
  </si>
  <si>
    <t xml:space="preserve">SINAPI </t>
  </si>
  <si>
    <t>Execução de pátio/estacionamento em piso intertravado, com bloco retangular colorido de 20 x 10 cm, espessura 6 cm</t>
  </si>
  <si>
    <t xml:space="preserve">&gt;&gt; Execução da calçada = </t>
  </si>
  <si>
    <t>3.6</t>
  </si>
  <si>
    <t xml:space="preserve">Rampa - Execução de passeio (calçada) ou piso de concreto com concreto moldado in loco, usinado, acabamento convencional, espessura 6 cm, armado. </t>
  </si>
  <si>
    <t>&gt;&gt; Execução da rampa = 2,04m² x 7 rampas à serem executadas = 14,28m²</t>
  </si>
  <si>
    <t>3.7</t>
  </si>
  <si>
    <t>30.04.030</t>
  </si>
  <si>
    <t>Piso em ladrilho hidráulico podotátil várias cores (25x25x2,5cm), assentado com argamassa mista</t>
  </si>
  <si>
    <t>&gt;&gt; Execução do podotátil = 0,25x0,25x13 x 7 rampas</t>
  </si>
  <si>
    <t>3.8</t>
  </si>
  <si>
    <t>30.04.070</t>
  </si>
  <si>
    <t>Rejuntamento de piso em ladrilho hidráulico (25x25x2,5cm) com argamassa industrializada para rejunte, juntas de 2 mm</t>
  </si>
  <si>
    <t>&gt;&gt; Rejuntamento do podotátil = 5,69m²</t>
  </si>
  <si>
    <t>3.9</t>
  </si>
  <si>
    <t>04.04.010</t>
  </si>
  <si>
    <t>Retirada de revestimento em pedra, granito ou mármore, em parede ou fachada</t>
  </si>
  <si>
    <t xml:space="preserve">&gt;&gt; Retirada do revestimento do toten= </t>
  </si>
  <si>
    <t>3.10</t>
  </si>
  <si>
    <t>33.01.350</t>
  </si>
  <si>
    <t>Preparo de base para superfície metálica com fundo antioxidante</t>
  </si>
  <si>
    <t>&gt;&gt; Revitalização da estrutura metálica existente no toten</t>
  </si>
  <si>
    <t>3.11</t>
  </si>
  <si>
    <t>17.02.220</t>
  </si>
  <si>
    <t>Reboco</t>
  </si>
  <si>
    <t>&gt;&gt; Área do toten</t>
  </si>
  <si>
    <t>3.12</t>
  </si>
  <si>
    <t>3.13</t>
  </si>
  <si>
    <t>33.07.102</t>
  </si>
  <si>
    <t>Esmalte a base de água em estrutura metálica</t>
  </si>
  <si>
    <t>3.14</t>
  </si>
  <si>
    <t>&gt;&gt; 4m x 0,10m x 8 árvores</t>
  </si>
  <si>
    <t>3.15</t>
  </si>
  <si>
    <t>&gt;&gt; 3,80m x 0,10 x 0,10 x 8 árvores = 0,31m³</t>
  </si>
  <si>
    <t>3.16</t>
  </si>
  <si>
    <t xml:space="preserve">BANCOS E LIXEIRAS </t>
  </si>
  <si>
    <t>4.1</t>
  </si>
  <si>
    <t>35.04.020</t>
  </si>
  <si>
    <t>Banco contínuo em concreto vazado</t>
  </si>
  <si>
    <t>&gt;&gt; Bancos à serem instalados : 9 BANCOS X 3 METROS + (2 BANCOS DE 6 METROS)</t>
  </si>
  <si>
    <t>4.2</t>
  </si>
  <si>
    <t>35.20.050</t>
  </si>
  <si>
    <t>Conjunto de 4 lixeiras para coleta seletiva, com tampa basculante, capacidade 50 litros</t>
  </si>
  <si>
    <t>&gt;&gt; Lixeiras à serem instaladas = 5 unidades (conjunto com 4 lixeiras cada)</t>
  </si>
  <si>
    <t>4.3</t>
  </si>
  <si>
    <t>SIURB</t>
  </si>
  <si>
    <t>Conjunto mesa e bancos de concreto</t>
  </si>
  <si>
    <t>cj</t>
  </si>
  <si>
    <t xml:space="preserve">&gt;&gt; 4 mesas com 4 bancos cada </t>
  </si>
  <si>
    <t xml:space="preserve">ILUMINAÇÃO </t>
  </si>
  <si>
    <t>5.1</t>
  </si>
  <si>
    <t>41.11.703</t>
  </si>
  <si>
    <t>Luminária LED retangular para poste, fluxo luminoso de 14160 a 17475 lm, eficiência mínima de 118 lm/W ‐ potência de 80 W/120 W</t>
  </si>
  <si>
    <t>&gt;&gt; Luminárias à serem instaladas 7 POSTES COM 4 LUMINÁRIAS</t>
  </si>
  <si>
    <t>5.2</t>
  </si>
  <si>
    <t xml:space="preserve">Relé fotoelétrico para comando de iluminação externa 1000 w - fornecimento e instalação. Af_08/2020
</t>
  </si>
  <si>
    <t>5.3</t>
  </si>
  <si>
    <t>41.10.060</t>
  </si>
  <si>
    <t>Braço em tubo de ferro galvanizado de 1´ x 1,00 m para fixação de uma luminária</t>
  </si>
  <si>
    <t>5.4</t>
  </si>
  <si>
    <t>41.10.070</t>
  </si>
  <si>
    <t>Cruzeta reforçada em ferro galvanizado para fixação de quatro luminárias</t>
  </si>
  <si>
    <t xml:space="preserve">&gt;&gt; Cruzeta para instalação dos braços </t>
  </si>
  <si>
    <t>5.5</t>
  </si>
  <si>
    <t>41.10.500</t>
  </si>
  <si>
    <t>Poste telecônico reto em aço SAE 1010/1020 galvanizado a fogo, altura de 4,00 m</t>
  </si>
  <si>
    <t>&gt;&gt; Postes à serem instalados = 7 UNIDADES</t>
  </si>
  <si>
    <t>5.6</t>
  </si>
  <si>
    <t>39.02.016</t>
  </si>
  <si>
    <t>Cabo de cobre de 2,5 mm², isolamento 750 V - isolação em PVC 70°C</t>
  </si>
  <si>
    <t>&gt;&gt; Para a instalação da iluminação dos postes ornamentais</t>
  </si>
  <si>
    <t>5.7</t>
  </si>
  <si>
    <t>38.19.040</t>
  </si>
  <si>
    <t>Eletroduto de PVC corrugado flexível leve, diâmetro externo de 32 mm</t>
  </si>
  <si>
    <t>5.8</t>
  </si>
  <si>
    <t>09_05_69</t>
  </si>
  <si>
    <t>Caixa de passagem e tampa pré-moldadas em concreto, 30x30cm</t>
  </si>
  <si>
    <t>&gt;&gt; Caixa de inspeção iluminação</t>
  </si>
  <si>
    <t>5.9</t>
  </si>
  <si>
    <t>41.11.712</t>
  </si>
  <si>
    <t>Luminária LED redonda de embutir para parede ou piso, fluxo luminoso de 500 lm, bivolt - potência 6 W</t>
  </si>
  <si>
    <t>&gt;&gt; Iluminação do canteiro</t>
  </si>
  <si>
    <t>5.10</t>
  </si>
  <si>
    <t>MERCADO</t>
  </si>
  <si>
    <t>Poste padrão incorporado trifásico T2, subterrâneo com cabo 25mm e disjuntor tripolar de 100A - Fornecimento e instalação</t>
  </si>
  <si>
    <t>&gt;&gt; Instalação de 1 poste padrão - Fornecimento e instalação</t>
  </si>
  <si>
    <t>5.11</t>
  </si>
  <si>
    <t>37.13.600</t>
  </si>
  <si>
    <t>Disjuntor termomagnético, unipolar 127/220 V, corrente de 10 A até 30 A</t>
  </si>
  <si>
    <t>&gt;&gt; 2 disjuntores de 30A</t>
  </si>
  <si>
    <t>5.12</t>
  </si>
  <si>
    <t>40.04.470</t>
  </si>
  <si>
    <t>Conjunto 2 tomadas 2P+T de 10 A, completo</t>
  </si>
  <si>
    <t>&gt;&gt; 1 unidade para cada caixa de inspeção</t>
  </si>
  <si>
    <t>5.13</t>
  </si>
  <si>
    <t>40.01.020</t>
  </si>
  <si>
    <t>Caixa de ferro estampada 4´ x 2´</t>
  </si>
  <si>
    <t xml:space="preserve">PAISAGISMO </t>
  </si>
  <si>
    <t>6.1</t>
  </si>
  <si>
    <t>34.02.100</t>
  </si>
  <si>
    <t>Plantio de grama esmeralda em placas (jardins e canteiros)</t>
  </si>
  <si>
    <t xml:space="preserve">&gt;&gt; Plantio de grama sobre o talude e canteiros </t>
  </si>
  <si>
    <t xml:space="preserve">SERVIÇOS FINAIS </t>
  </si>
  <si>
    <t>7.1</t>
  </si>
  <si>
    <t>55.01.020</t>
  </si>
  <si>
    <t>Limpeza final da obra</t>
  </si>
  <si>
    <r>
      <rPr>
        <b/>
        <sz val="14"/>
        <rFont val="Arial"/>
        <charset val="1"/>
      </rPr>
      <t xml:space="preserve">OBRA:  </t>
    </r>
    <r>
      <rPr>
        <sz val="14"/>
        <rFont val="Arial"/>
        <charset val="1"/>
      </rPr>
      <t>REVITALIZAÇÃO PRAÇA LARGO JOÃO AYUB</t>
    </r>
  </si>
  <si>
    <r>
      <rPr>
        <b/>
        <sz val="14"/>
        <color rgb="FF000000"/>
        <rFont val="Arial"/>
        <charset val="1"/>
      </rPr>
      <t xml:space="preserve">FONTE DE CUSTO: </t>
    </r>
    <r>
      <rPr>
        <sz val="14"/>
        <color rgb="FF000000"/>
        <rFont val="Arial"/>
        <charset val="1"/>
      </rPr>
      <t>SINAPI : NOVEMBRO/2022</t>
    </r>
  </si>
  <si>
    <r>
      <rPr>
        <b/>
        <sz val="14"/>
        <rFont val="Arial"/>
        <charset val="1"/>
      </rPr>
      <t xml:space="preserve">LOCAL: </t>
    </r>
    <r>
      <rPr>
        <sz val="14"/>
        <rFont val="Arial"/>
        <charset val="1"/>
      </rPr>
      <t xml:space="preserve">AVENIDA MIGUEL PETRERE - SANTA CECÍLIA </t>
    </r>
  </si>
  <si>
    <t>TABELA DESONERADA</t>
  </si>
  <si>
    <t>PLANILHA DE COMPOSIÇÃO - ADMINISTRAÇÃO LOCAL</t>
  </si>
  <si>
    <t>ITEM</t>
  </si>
  <si>
    <t>CÓD.</t>
  </si>
  <si>
    <t>DESCRIÇÃO</t>
  </si>
  <si>
    <t>UND.</t>
  </si>
  <si>
    <t>QUANT.</t>
  </si>
  <si>
    <t>SALÁRIO/HORA</t>
  </si>
  <si>
    <t>CUSTO TOTAL</t>
  </si>
  <si>
    <t>1.0</t>
  </si>
  <si>
    <t>EQUIPE TÉCNICA</t>
  </si>
  <si>
    <t>ENGENHEIRO CIVIL DE OBRA PLENO COM ENCARGOS COMPLEMENTARES</t>
  </si>
  <si>
    <t>H</t>
  </si>
  <si>
    <t>ENCARREGADO GERAL COM ENCARGOS COMPLEMENTARES</t>
  </si>
  <si>
    <r>
      <rPr>
        <b/>
        <sz val="14"/>
        <color rgb="FF000000"/>
        <rFont val="Arial"/>
        <charset val="1"/>
      </rPr>
      <t xml:space="preserve">Permanência do engenheiro na obra: </t>
    </r>
    <r>
      <rPr>
        <sz val="14"/>
        <color rgb="FF000000"/>
        <rFont val="Arial"/>
        <charset val="1"/>
      </rPr>
      <t>4 horas por mês x 6 meses = 24 horas</t>
    </r>
  </si>
  <si>
    <r>
      <rPr>
        <b/>
        <sz val="14"/>
        <color rgb="FF000000"/>
        <rFont val="Arial"/>
        <charset val="1"/>
      </rPr>
      <t xml:space="preserve">Permanência do encarregado na obra: </t>
    </r>
    <r>
      <rPr>
        <sz val="14"/>
        <color rgb="FF000000"/>
        <rFont val="Arial"/>
        <charset val="1"/>
      </rPr>
      <t>40 horas por mês x 6 meses = 240 horas</t>
    </r>
  </si>
  <si>
    <t>PILAR DO SUL-SP, 09  DE JANEIRO DE 2023</t>
  </si>
  <si>
    <t>CRONOGRAMA FÍSICO-FINANCEIRO</t>
  </si>
  <si>
    <r>
      <t xml:space="preserve">OBRA: </t>
    </r>
    <r>
      <rPr>
        <sz val="14"/>
        <color rgb="FF000000"/>
        <rFont val="Arial"/>
        <charset val="134"/>
      </rPr>
      <t>REFORMA/REVITALIZAÇÃO DO LARGO JOÃO AYUB</t>
    </r>
  </si>
  <si>
    <r>
      <rPr>
        <b/>
        <sz val="14"/>
        <color rgb="FF000000"/>
        <rFont val="Arial"/>
        <charset val="134"/>
      </rPr>
      <t xml:space="preserve">LOCAL: </t>
    </r>
    <r>
      <rPr>
        <sz val="14"/>
        <color rgb="FF000000"/>
        <rFont val="Arial"/>
        <charset val="134"/>
      </rPr>
      <t xml:space="preserve">AVENIDA MIGUEL PETRERE - BAIRRO CAMPO GRANDE - PILAR DO SUL/SP    </t>
    </r>
    <r>
      <rPr>
        <b/>
        <sz val="14"/>
        <color rgb="FF000000"/>
        <rFont val="Arial"/>
        <charset val="134"/>
      </rPr>
      <t xml:space="preserve"> </t>
    </r>
  </si>
  <si>
    <r>
      <rPr>
        <b/>
        <sz val="14"/>
        <color rgb="FF000000"/>
        <rFont val="Arial"/>
        <charset val="134"/>
      </rPr>
      <t xml:space="preserve">PROPRIETÁRIO: </t>
    </r>
    <r>
      <rPr>
        <sz val="14"/>
        <color rgb="FF000000"/>
        <rFont val="Arial"/>
        <charset val="134"/>
      </rPr>
      <t>PREFEITURA MUNICIPAL DE PILAR DO SUL-SP</t>
    </r>
  </si>
  <si>
    <t>META 1</t>
  </si>
  <si>
    <t>PRAZO DA OBRA: 180 DIAS</t>
  </si>
  <si>
    <t>DESCRIMINAÇÃO</t>
  </si>
  <si>
    <t>ETAPA</t>
  </si>
  <si>
    <t>30 DIAS</t>
  </si>
  <si>
    <t>60 DIAS</t>
  </si>
  <si>
    <t>90 DIAS</t>
  </si>
  <si>
    <t>120 DIAS</t>
  </si>
  <si>
    <t>150 DIAS</t>
  </si>
  <si>
    <t>180 DIAS</t>
  </si>
  <si>
    <t>ADMINISTRAÇÃO LOCAL</t>
  </si>
  <si>
    <t>%</t>
  </si>
  <si>
    <t>META 2</t>
  </si>
  <si>
    <t>MURETA-PAREDE DE CONTENÇÃO-ESCADA</t>
  </si>
  <si>
    <t>GUIAS-SARJETAS-CALÇADAS-RAMPAS-TOTEN</t>
  </si>
  <si>
    <t>BANCOS E LIXEIRAS</t>
  </si>
  <si>
    <t>ILUMINAÇÃO</t>
  </si>
  <si>
    <t>PAISAGISMO</t>
  </si>
  <si>
    <t>SERVIÇOS FINAIS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</si>
  <si>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</si>
  <si>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RESUMO DO ORÇAMENTO</t>
  </si>
  <si>
    <t>TOTAL (R$)</t>
  </si>
  <si>
    <t>TOTAL (%)</t>
  </si>
  <si>
    <t>ACUMULADO (R$)</t>
  </si>
  <si>
    <t>ACUMULADO (%)</t>
  </si>
  <si>
    <r>
      <rPr>
        <b/>
        <sz val="13"/>
        <color rgb="FF000000"/>
        <rFont val="Arial"/>
        <charset val="134"/>
      </rPr>
      <t>OBS.: 1</t>
    </r>
    <r>
      <rPr>
        <sz val="13"/>
        <color rgb="FF000000"/>
        <rFont val="Arial"/>
        <charset val="134"/>
      </rPr>
      <t xml:space="preserve"> - OS PRAZOS DAS ETAPAS SERÃO CONSIDERADOS A PARTIR DA DATA DA ASSINATURA DA ORDEM DE SERVIÇO INICIAL EMITIDA  PELA PREFEITURA.</t>
    </r>
  </si>
</sst>
</file>

<file path=xl/styles.xml><?xml version="1.0" encoding="utf-8"?>
<styleSheet xmlns="http://schemas.openxmlformats.org/spreadsheetml/2006/main">
  <numFmts count="10">
    <numFmt numFmtId="176" formatCode="_-* #,##0.00_-;\-* #,##0.00_-;_-* \-??_-;_-@_-"/>
    <numFmt numFmtId="177" formatCode="_-* #,##0_-;\-* #,##0_-;_-* &quot;-&quot;_-;_-@_-"/>
    <numFmt numFmtId="178" formatCode="_-&quot;R$&quot;\ * #,##0_-;\-&quot;R$&quot;\ * #,##0_-;_-&quot;R$&quot;\ * &quot;-&quot;_-;_-@_-"/>
    <numFmt numFmtId="179" formatCode="_(* #,##0.00_);_(* \(#,##0.00\);_(* \-??_);_(@_)"/>
    <numFmt numFmtId="180" formatCode="_-&quot;R$ &quot;* #,##0.00_-;&quot;-R$ &quot;* #,##0.00_-;_-&quot;R$ &quot;* \-??_-;_-@_-"/>
    <numFmt numFmtId="181" formatCode="00\-00\-00"/>
    <numFmt numFmtId="182" formatCode="_(&quot;R$&quot;* #,##0.00_);_(&quot;R$&quot;* \(#,##0.00\);_(&quot;R$&quot;* \-??_);_(@_)"/>
    <numFmt numFmtId="183" formatCode="&quot;R$&quot;\ #,##0.00"/>
    <numFmt numFmtId="184" formatCode="&quot;R$ &quot;#,##0.00"/>
    <numFmt numFmtId="185" formatCode="[$R$-416]\ #,##0.00;[Red]\-[$R$-416]\ #,##0.00"/>
  </numFmts>
  <fonts count="61">
    <font>
      <sz val="11"/>
      <color rgb="FF000000"/>
      <name val="Calibri"/>
      <charset val="1"/>
    </font>
    <font>
      <b/>
      <sz val="13"/>
      <name val="Arial"/>
      <charset val="134"/>
    </font>
    <font>
      <b/>
      <sz val="14"/>
      <color rgb="FF000000"/>
      <name val="Arial"/>
      <charset val="134"/>
    </font>
    <font>
      <b/>
      <sz val="16"/>
      <color rgb="FF000000"/>
      <name val="Arial"/>
      <charset val="134"/>
    </font>
    <font>
      <b/>
      <sz val="13"/>
      <color rgb="FF000000"/>
      <name val="Arial"/>
      <charset val="134"/>
    </font>
    <font>
      <sz val="13"/>
      <color rgb="FF000000"/>
      <name val="Arial"/>
      <charset val="134"/>
    </font>
    <font>
      <b/>
      <sz val="13"/>
      <color theme="1"/>
      <name val="Arial"/>
      <charset val="134"/>
    </font>
    <font>
      <sz val="13"/>
      <color theme="1"/>
      <name val="Arial"/>
      <charset val="134"/>
    </font>
    <font>
      <sz val="13"/>
      <name val="Arial"/>
      <charset val="134"/>
    </font>
    <font>
      <sz val="14"/>
      <color rgb="FF000000"/>
      <name val="Arial"/>
      <charset val="1"/>
    </font>
    <font>
      <b/>
      <sz val="14"/>
      <name val="Arial"/>
      <charset val="1"/>
    </font>
    <font>
      <b/>
      <sz val="14"/>
      <color rgb="FF000000"/>
      <name val="Arial"/>
      <charset val="1"/>
    </font>
    <font>
      <sz val="12"/>
      <color rgb="FF000000"/>
      <name val="Calibri"/>
      <charset val="1"/>
    </font>
    <font>
      <sz val="14"/>
      <name val="Arial"/>
      <charset val="1"/>
    </font>
    <font>
      <b/>
      <sz val="14"/>
      <color rgb="FFFF0000"/>
      <name val="Arial"/>
      <charset val="1"/>
    </font>
    <font>
      <sz val="14"/>
      <color rgb="FF000000"/>
      <name val="Calibri"/>
      <charset val="1"/>
    </font>
    <font>
      <sz val="14"/>
      <name val="Calibri"/>
      <charset val="1"/>
    </font>
    <font>
      <sz val="12"/>
      <name val="Calibri"/>
      <charset val="1"/>
    </font>
    <font>
      <sz val="14"/>
      <color rgb="FF000000"/>
      <name val="Arial"/>
      <charset val="134"/>
    </font>
    <font>
      <sz val="11"/>
      <color rgb="FFFFFFFF"/>
      <name val="Calibri"/>
      <charset val="1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9900"/>
      <name val="Calibri"/>
      <charset val="1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0"/>
      <name val="MS Sans Serif"/>
      <charset val="1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rgb="FF003366"/>
      <name val="Calibri"/>
      <charset val="1"/>
    </font>
    <font>
      <sz val="10"/>
      <color rgb="FF000000"/>
      <name val="Arial"/>
      <charset val="1"/>
    </font>
    <font>
      <b/>
      <sz val="11"/>
      <color rgb="FFFFFFFF"/>
      <name val="Calibri"/>
      <charset val="1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i/>
      <sz val="11"/>
      <color rgb="FF808080"/>
      <name val="Calibri"/>
      <charset val="1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33399"/>
      <name val="Calibri"/>
      <charset val="1"/>
    </font>
    <font>
      <b/>
      <sz val="11"/>
      <color rgb="FF003366"/>
      <name val="Calibri"/>
      <charset val="1"/>
    </font>
    <font>
      <sz val="10"/>
      <name val="Arial"/>
      <charset val="1"/>
    </font>
    <font>
      <sz val="11"/>
      <color rgb="FF993300"/>
      <name val="Calibri"/>
      <charset val="1"/>
    </font>
    <font>
      <sz val="11"/>
      <color rgb="FF800080"/>
      <name val="Calibri"/>
      <charset val="1"/>
    </font>
    <font>
      <sz val="11"/>
      <color rgb="FF008000"/>
      <name val="Calibri"/>
      <charset val="1"/>
    </font>
    <font>
      <sz val="11"/>
      <color rgb="FFFF9900"/>
      <name val="Calibri"/>
      <charset val="1"/>
    </font>
    <font>
      <b/>
      <sz val="13"/>
      <color rgb="FF003366"/>
      <name val="Calibri"/>
      <charset val="1"/>
    </font>
    <font>
      <sz val="10"/>
      <color rgb="FF000000"/>
      <name val="MS Sans Serif"/>
      <charset val="1"/>
    </font>
    <font>
      <sz val="11"/>
      <color rgb="FF000000"/>
      <name val="Arial1"/>
      <charset val="1"/>
    </font>
    <font>
      <b/>
      <sz val="11"/>
      <color rgb="FF333333"/>
      <name val="Calibri"/>
      <charset val="1"/>
    </font>
    <font>
      <b/>
      <sz val="18"/>
      <color rgb="FF003366"/>
      <name val="Cambria"/>
      <charset val="1"/>
    </font>
    <font>
      <sz val="11"/>
      <color rgb="FFFF0000"/>
      <name val="Calibri"/>
      <charset val="1"/>
    </font>
    <font>
      <b/>
      <sz val="11"/>
      <color rgb="FF000000"/>
      <name val="Calibri"/>
      <charset val="1"/>
    </font>
    <font>
      <sz val="16"/>
      <color rgb="FF000000"/>
      <name val="Arial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349986266670736"/>
        <bgColor rgb="FFBFBFBF"/>
      </patternFill>
    </fill>
    <fill>
      <patternFill patternType="solid">
        <fgColor rgb="FFD9D9D9"/>
        <bgColor rgb="FFD7E4BD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A6A6A6"/>
        <bgColor rgb="FF969696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CC"/>
      </patternFill>
    </fill>
    <fill>
      <patternFill patternType="solid">
        <fgColor rgb="FFCCCCFF"/>
        <bgColor rgb="FFD9D9D9"/>
      </patternFill>
    </fill>
    <fill>
      <patternFill patternType="solid">
        <fgColor rgb="FFFFFFCC"/>
        <bgColor rgb="FFFFFFFF"/>
      </patternFill>
    </fill>
    <fill>
      <patternFill patternType="solid">
        <fgColor rgb="FF99CCFF"/>
        <bgColor rgb="FFCCCCFF"/>
      </patternFill>
    </fill>
    <fill>
      <patternFill patternType="solid">
        <fgColor rgb="FFFF6600"/>
        <bgColor rgb="FFFF9900"/>
      </patternFill>
    </fill>
    <fill>
      <patternFill patternType="solid">
        <fgColor rgb="FFCCFFCC"/>
        <bgColor rgb="FFCCFFFF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0C0C0"/>
        <bgColor rgb="FFBFBFB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33CCCC"/>
        <bgColor rgb="FF00CC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C99FF"/>
        <bgColor rgb="FFFF99CC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8080"/>
        <bgColor rgb="FFFF99CC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00"/>
        <bgColor rgb="FFFFFF00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69696"/>
        <bgColor rgb="FFA6A6A6"/>
      </patternFill>
    </fill>
    <fill>
      <patternFill patternType="solid">
        <fgColor theme="5"/>
        <bgColor indexed="64"/>
      </patternFill>
    </fill>
    <fill>
      <patternFill patternType="solid">
        <fgColor rgb="FF00FF00"/>
        <bgColor rgb="FF33CCCC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rgb="FFD7E4BD"/>
      </patternFill>
    </fill>
    <fill>
      <patternFill patternType="solid">
        <fgColor rgb="FF0066CC"/>
        <bgColor rgb="FF008080"/>
      </patternFill>
    </fill>
    <fill>
      <patternFill patternType="solid">
        <fgColor rgb="FFC6EFCE"/>
        <bgColor indexed="64"/>
      </patternFill>
    </fill>
    <fill>
      <patternFill patternType="solid">
        <fgColor rgb="FF333399"/>
        <bgColor rgb="FF3333CC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800080"/>
        <bgColor rgb="FF80008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339966"/>
        <bgColor rgb="FF008080"/>
      </patternFill>
    </fill>
    <fill>
      <patternFill patternType="solid">
        <fgColor rgb="FFFFFF99"/>
        <bgColor rgb="FFFFFFCC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140">
    <xf numFmtId="0" fontId="0" fillId="0" borderId="0"/>
    <xf numFmtId="0" fontId="0" fillId="18" borderId="0" applyBorder="0" applyProtection="0"/>
    <xf numFmtId="176" fontId="0" fillId="0" borderId="0" applyBorder="0" applyProtection="0"/>
    <xf numFmtId="177" fontId="22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0" applyBorder="0" applyProtection="0"/>
    <xf numFmtId="9" fontId="0" fillId="0" borderId="0" applyFont="0" applyFill="0" applyBorder="0" applyAlignment="0" applyProtection="0"/>
    <xf numFmtId="0" fontId="20" fillId="21" borderId="19" applyNumberFormat="0" applyAlignment="0" applyProtection="0">
      <alignment vertical="center"/>
    </xf>
    <xf numFmtId="0" fontId="27" fillId="32" borderId="21" applyProtection="0"/>
    <xf numFmtId="0" fontId="28" fillId="0" borderId="22" applyNumberFormat="0" applyFill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0" fillId="0" borderId="0"/>
    <xf numFmtId="180" fontId="0" fillId="0" borderId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41" borderId="23" applyNumberFormat="0" applyFont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16" borderId="0" applyBorder="0" applyProtection="0"/>
    <xf numFmtId="0" fontId="24" fillId="46" borderId="0" applyNumberFormat="0" applyBorder="0" applyAlignment="0" applyProtection="0">
      <alignment vertical="center"/>
    </xf>
    <xf numFmtId="0" fontId="35" fillId="47" borderId="25" applyProtection="0"/>
    <xf numFmtId="0" fontId="0" fillId="15" borderId="0" applyBorder="0" applyProtection="0"/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/>
    <xf numFmtId="0" fontId="0" fillId="16" borderId="0" applyBorder="0" applyProtection="0"/>
    <xf numFmtId="0" fontId="38" fillId="0" borderId="26" applyNumberFormat="0" applyFill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41" fillId="51" borderId="20" applyNumberFormat="0" applyAlignment="0" applyProtection="0">
      <alignment vertical="center"/>
    </xf>
    <xf numFmtId="0" fontId="43" fillId="28" borderId="28" applyNumberFormat="0" applyAlignment="0" applyProtection="0">
      <alignment vertical="center"/>
    </xf>
    <xf numFmtId="0" fontId="26" fillId="28" borderId="20" applyNumberFormat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9" fillId="55" borderId="0" applyBorder="0" applyProtection="0"/>
    <xf numFmtId="0" fontId="0" fillId="15" borderId="0" applyBorder="0" applyProtection="0"/>
    <xf numFmtId="0" fontId="45" fillId="56" borderId="0" applyNumberFormat="0" applyBorder="0" applyAlignment="0" applyProtection="0">
      <alignment vertical="center"/>
    </xf>
    <xf numFmtId="0" fontId="0" fillId="18" borderId="0" applyBorder="0" applyProtection="0"/>
    <xf numFmtId="0" fontId="0" fillId="36" borderId="0" applyBorder="0" applyProtection="0"/>
    <xf numFmtId="0" fontId="21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3" fillId="0" borderId="24" applyProtection="0"/>
    <xf numFmtId="0" fontId="23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14" borderId="0" applyBorder="0" applyProtection="0"/>
    <xf numFmtId="0" fontId="23" fillId="30" borderId="0" applyNumberFormat="0" applyBorder="0" applyAlignment="0" applyProtection="0">
      <alignment vertical="center"/>
    </xf>
    <xf numFmtId="0" fontId="0" fillId="54" borderId="0" applyBorder="0" applyProtection="0"/>
    <xf numFmtId="0" fontId="24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36" borderId="0" applyBorder="0" applyProtection="0"/>
    <xf numFmtId="0" fontId="24" fillId="37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0" fillId="54" borderId="0" applyBorder="0" applyProtection="0"/>
    <xf numFmtId="0" fontId="0" fillId="14" borderId="0" applyBorder="0" applyProtection="0"/>
    <xf numFmtId="0" fontId="0" fillId="20" borderId="0" applyBorder="0" applyProtection="0"/>
    <xf numFmtId="0" fontId="0" fillId="38" borderId="0" applyBorder="0" applyProtection="0"/>
    <xf numFmtId="0" fontId="0" fillId="49" borderId="0" applyBorder="0" applyProtection="0"/>
    <xf numFmtId="0" fontId="0" fillId="36" borderId="0" applyBorder="0" applyProtection="0"/>
    <xf numFmtId="0" fontId="0" fillId="45" borderId="0" applyBorder="0" applyProtection="0"/>
    <xf numFmtId="0" fontId="0" fillId="18" borderId="0" applyBorder="0" applyProtection="0"/>
    <xf numFmtId="0" fontId="0" fillId="38" borderId="0" applyBorder="0" applyProtection="0"/>
    <xf numFmtId="0" fontId="0" fillId="49" borderId="0" applyBorder="0" applyProtection="0"/>
    <xf numFmtId="0" fontId="0" fillId="36" borderId="0" applyBorder="0" applyProtection="0"/>
    <xf numFmtId="0" fontId="0" fillId="18" borderId="0" applyBorder="0" applyProtection="0"/>
    <xf numFmtId="0" fontId="46" fillId="54" borderId="21" applyProtection="0"/>
    <xf numFmtId="0" fontId="0" fillId="45" borderId="0" applyBorder="0" applyProtection="0"/>
    <xf numFmtId="0" fontId="19" fillId="55" borderId="0" applyBorder="0" applyProtection="0"/>
    <xf numFmtId="0" fontId="19" fillId="38" borderId="0" applyBorder="0" applyProtection="0"/>
    <xf numFmtId="0" fontId="19" fillId="49" borderId="0" applyBorder="0" applyProtection="0"/>
    <xf numFmtId="0" fontId="19" fillId="62" borderId="0" applyBorder="0" applyProtection="0"/>
    <xf numFmtId="0" fontId="19" fillId="34" borderId="0" applyBorder="0" applyProtection="0"/>
    <xf numFmtId="0" fontId="19" fillId="63" borderId="0" applyBorder="0" applyProtection="0"/>
    <xf numFmtId="0" fontId="19" fillId="64" borderId="0" applyBorder="0" applyProtection="0"/>
    <xf numFmtId="0" fontId="19" fillId="38" borderId="0" applyBorder="0" applyProtection="0"/>
    <xf numFmtId="0" fontId="19" fillId="49" borderId="0" applyBorder="0" applyProtection="0"/>
    <xf numFmtId="0" fontId="19" fillId="62" borderId="0" applyBorder="0" applyProtection="0"/>
    <xf numFmtId="0" fontId="19" fillId="34" borderId="0" applyBorder="0" applyProtection="0"/>
    <xf numFmtId="0" fontId="19" fillId="64" borderId="0" applyBorder="0" applyProtection="0"/>
    <xf numFmtId="0" fontId="19" fillId="57" borderId="0" applyBorder="0" applyProtection="0"/>
    <xf numFmtId="0" fontId="19" fillId="63" borderId="0" applyBorder="0" applyProtection="0"/>
    <xf numFmtId="0" fontId="19" fillId="65" borderId="0" applyBorder="0" applyProtection="0"/>
    <xf numFmtId="0" fontId="19" fillId="62" borderId="0" applyBorder="0" applyProtection="0"/>
    <xf numFmtId="0" fontId="19" fillId="34" borderId="0" applyBorder="0" applyProtection="0"/>
    <xf numFmtId="0" fontId="19" fillId="19" borderId="0" applyBorder="0" applyProtection="0"/>
    <xf numFmtId="0" fontId="50" fillId="14" borderId="0" applyBorder="0" applyProtection="0"/>
    <xf numFmtId="0" fontId="51" fillId="20" borderId="0" applyBorder="0" applyProtection="0"/>
    <xf numFmtId="0" fontId="27" fillId="32" borderId="21" applyProtection="0"/>
    <xf numFmtId="0" fontId="52" fillId="0" borderId="30" applyProtection="0"/>
    <xf numFmtId="0" fontId="48" fillId="0" borderId="0"/>
    <xf numFmtId="0" fontId="35" fillId="47" borderId="25" applyProtection="0"/>
    <xf numFmtId="0" fontId="19" fillId="57" borderId="0" applyBorder="0" applyProtection="0"/>
    <xf numFmtId="0" fontId="19" fillId="65" borderId="0" applyBorder="0" applyProtection="0"/>
    <xf numFmtId="0" fontId="19" fillId="62" borderId="0" applyBorder="0" applyProtection="0"/>
    <xf numFmtId="0" fontId="19" fillId="34" borderId="0" applyBorder="0" applyProtection="0"/>
    <xf numFmtId="0" fontId="19" fillId="19" borderId="0" applyBorder="0" applyProtection="0"/>
    <xf numFmtId="0" fontId="46" fillId="54" borderId="21" applyProtection="0"/>
    <xf numFmtId="0" fontId="42" fillId="0" borderId="0" applyBorder="0" applyProtection="0"/>
    <xf numFmtId="0" fontId="51" fillId="20" borderId="0" applyBorder="0" applyProtection="0"/>
    <xf numFmtId="0" fontId="53" fillId="0" borderId="31" applyProtection="0"/>
    <xf numFmtId="0" fontId="47" fillId="0" borderId="32" applyProtection="0"/>
    <xf numFmtId="0" fontId="47" fillId="0" borderId="0" applyBorder="0" applyProtection="0"/>
    <xf numFmtId="0" fontId="50" fillId="14" borderId="0" applyBorder="0" applyProtection="0"/>
    <xf numFmtId="0" fontId="52" fillId="0" borderId="30" applyProtection="0"/>
    <xf numFmtId="182" fontId="0" fillId="0" borderId="0" applyBorder="0" applyProtection="0"/>
    <xf numFmtId="0" fontId="49" fillId="66" borderId="0" applyBorder="0" applyProtection="0"/>
    <xf numFmtId="0" fontId="49" fillId="66" borderId="0" applyBorder="0" applyProtection="0"/>
    <xf numFmtId="0" fontId="54" fillId="0" borderId="0"/>
    <xf numFmtId="0" fontId="55" fillId="0" borderId="0"/>
    <xf numFmtId="0" fontId="48" fillId="0" borderId="0"/>
    <xf numFmtId="0" fontId="0" fillId="17" borderId="18" applyProtection="0"/>
    <xf numFmtId="0" fontId="0" fillId="17" borderId="18" applyProtection="0"/>
    <xf numFmtId="0" fontId="56" fillId="32" borderId="33" applyProtection="0"/>
    <xf numFmtId="9" fontId="0" fillId="0" borderId="0" applyBorder="0" applyProtection="0"/>
    <xf numFmtId="0" fontId="56" fillId="32" borderId="33" applyProtection="0"/>
    <xf numFmtId="0" fontId="0" fillId="0" borderId="0"/>
    <xf numFmtId="0" fontId="58" fillId="0" borderId="0" applyBorder="0" applyProtection="0"/>
    <xf numFmtId="0" fontId="42" fillId="0" borderId="0" applyBorder="0" applyProtection="0"/>
    <xf numFmtId="0" fontId="57" fillId="0" borderId="0" applyBorder="0" applyProtection="0"/>
    <xf numFmtId="0" fontId="33" fillId="0" borderId="24" applyProtection="0"/>
    <xf numFmtId="0" fontId="53" fillId="0" borderId="31" applyProtection="0"/>
    <xf numFmtId="0" fontId="47" fillId="0" borderId="32" applyProtection="0"/>
    <xf numFmtId="0" fontId="47" fillId="0" borderId="0" applyBorder="0" applyProtection="0"/>
    <xf numFmtId="0" fontId="57" fillId="0" borderId="0" applyBorder="0" applyProtection="0"/>
    <xf numFmtId="0" fontId="59" fillId="0" borderId="34" applyProtection="0"/>
    <xf numFmtId="179" fontId="0" fillId="0" borderId="0" applyBorder="0" applyProtection="0"/>
    <xf numFmtId="0" fontId="58" fillId="0" borderId="0" applyBorder="0" applyProtection="0"/>
  </cellStyleXfs>
  <cellXfs count="1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83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/>
    </xf>
    <xf numFmtId="183" fontId="4" fillId="0" borderId="1" xfId="6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/>
    </xf>
    <xf numFmtId="10" fontId="5" fillId="0" borderId="1" xfId="6" applyNumberFormat="1" applyFont="1" applyBorder="1" applyAlignment="1" applyProtection="1">
      <alignment horizontal="center"/>
    </xf>
    <xf numFmtId="10" fontId="5" fillId="0" borderId="1" xfId="6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83" fontId="6" fillId="0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3" fontId="4" fillId="5" borderId="0" xfId="0" applyNumberFormat="1" applyFont="1" applyFill="1" applyBorder="1"/>
    <xf numFmtId="0" fontId="0" fillId="0" borderId="0" xfId="0" applyBorder="1"/>
    <xf numFmtId="0" fontId="5" fillId="0" borderId="0" xfId="0" applyFont="1"/>
    <xf numFmtId="183" fontId="5" fillId="0" borderId="1" xfId="6" applyNumberFormat="1" applyFont="1" applyFill="1" applyBorder="1" applyAlignment="1" applyProtection="1">
      <alignment horizontal="center" vertical="center"/>
    </xf>
    <xf numFmtId="10" fontId="5" fillId="0" borderId="1" xfId="6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83" fontId="1" fillId="0" borderId="1" xfId="0" applyNumberFormat="1" applyFont="1" applyBorder="1" applyAlignment="1">
      <alignment horizontal="center"/>
    </xf>
    <xf numFmtId="183" fontId="1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83" fontId="4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84" fontId="4" fillId="7" borderId="1" xfId="0" applyNumberFormat="1" applyFont="1" applyFill="1" applyBorder="1" applyAlignment="1">
      <alignment horizontal="center" vertical="center"/>
    </xf>
    <xf numFmtId="183" fontId="4" fillId="6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18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3" fontId="4" fillId="6" borderId="1" xfId="0" applyNumberFormat="1" applyFont="1" applyFill="1" applyBorder="1" applyAlignment="1">
      <alignment horizontal="center"/>
    </xf>
    <xf numFmtId="10" fontId="5" fillId="0" borderId="1" xfId="6" applyNumberFormat="1" applyFont="1" applyBorder="1" applyAlignment="1" applyProtection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0" fontId="5" fillId="0" borderId="0" xfId="6" applyNumberFormat="1" applyFont="1" applyBorder="1" applyAlignment="1" applyProtection="1">
      <alignment horizontal="center" vertical="center"/>
    </xf>
    <xf numFmtId="0" fontId="5" fillId="0" borderId="0" xfId="121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horizontal="left"/>
    </xf>
    <xf numFmtId="0" fontId="11" fillId="0" borderId="0" xfId="128" applyFont="1" applyBorder="1" applyAlignment="1">
      <alignment horizontal="left" vertical="center"/>
    </xf>
    <xf numFmtId="0" fontId="9" fillId="0" borderId="0" xfId="0" applyFont="1" applyBorder="1"/>
    <xf numFmtId="0" fontId="11" fillId="0" borderId="0" xfId="128" applyFont="1" applyBorder="1" applyAlignment="1"/>
    <xf numFmtId="0" fontId="11" fillId="8" borderId="13" xfId="128" applyFont="1" applyFill="1" applyBorder="1" applyAlignment="1"/>
    <xf numFmtId="0" fontId="10" fillId="0" borderId="0" xfId="0" applyFont="1" applyBorder="1" applyAlignment="1"/>
    <xf numFmtId="0" fontId="11" fillId="8" borderId="14" xfId="128" applyFont="1" applyFill="1" applyBorder="1" applyAlignment="1"/>
    <xf numFmtId="0" fontId="9" fillId="0" borderId="0" xfId="128" applyFont="1"/>
    <xf numFmtId="0" fontId="11" fillId="9" borderId="1" xfId="128" applyFont="1" applyFill="1" applyBorder="1" applyAlignment="1">
      <alignment horizontal="center" vertical="center" wrapText="1"/>
    </xf>
    <xf numFmtId="0" fontId="11" fillId="8" borderId="1" xfId="128" applyFont="1" applyFill="1" applyBorder="1" applyAlignment="1">
      <alignment horizontal="center" vertical="center" wrapText="1"/>
    </xf>
    <xf numFmtId="0" fontId="11" fillId="8" borderId="1" xfId="128" applyFont="1" applyFill="1" applyBorder="1" applyAlignment="1">
      <alignment horizontal="center" vertical="center"/>
    </xf>
    <xf numFmtId="0" fontId="11" fillId="8" borderId="1" xfId="128" applyFont="1" applyFill="1" applyBorder="1" applyAlignment="1">
      <alignment horizontal="left" vertical="center" wrapText="1"/>
    </xf>
    <xf numFmtId="0" fontId="9" fillId="0" borderId="1" xfId="128" applyFont="1" applyBorder="1" applyAlignment="1">
      <alignment horizontal="center" vertical="center" wrapText="1"/>
    </xf>
    <xf numFmtId="0" fontId="9" fillId="0" borderId="1" xfId="128" applyFont="1" applyBorder="1" applyAlignment="1">
      <alignment horizontal="left" vertical="center" wrapText="1"/>
    </xf>
    <xf numFmtId="185" fontId="9" fillId="10" borderId="1" xfId="128" applyNumberFormat="1" applyFont="1" applyFill="1" applyBorder="1" applyAlignment="1">
      <alignment horizontal="center" vertical="center" wrapText="1"/>
    </xf>
    <xf numFmtId="185" fontId="9" fillId="0" borderId="1" xfId="128" applyNumberFormat="1" applyFont="1" applyBorder="1" applyAlignment="1">
      <alignment horizontal="center" vertical="center" wrapText="1"/>
    </xf>
    <xf numFmtId="0" fontId="11" fillId="8" borderId="15" xfId="128" applyFont="1" applyFill="1" applyBorder="1" applyAlignment="1">
      <alignment horizontal="center"/>
    </xf>
    <xf numFmtId="185" fontId="11" fillId="8" borderId="15" xfId="128" applyNumberFormat="1" applyFont="1" applyFill="1" applyBorder="1" applyAlignment="1">
      <alignment horizontal="center" vertical="center" wrapText="1"/>
    </xf>
    <xf numFmtId="0" fontId="11" fillId="0" borderId="0" xfId="128" applyFont="1" applyBorder="1" applyAlignment="1">
      <alignment horizontal="center"/>
    </xf>
    <xf numFmtId="185" fontId="11" fillId="0" borderId="0" xfId="128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wrapText="1"/>
    </xf>
    <xf numFmtId="0" fontId="11" fillId="11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84" fontId="9" fillId="0" borderId="1" xfId="0" applyNumberFormat="1" applyFont="1" applyFill="1" applyBorder="1" applyAlignment="1">
      <alignment horizontal="center" vertical="center" wrapText="1"/>
    </xf>
    <xf numFmtId="184" fontId="9" fillId="0" borderId="1" xfId="0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1" fillId="11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184" fontId="11" fillId="8" borderId="1" xfId="0" applyNumberFormat="1" applyFont="1" applyFill="1" applyBorder="1" applyAlignment="1">
      <alignment vertical="center" wrapText="1"/>
    </xf>
    <xf numFmtId="184" fontId="11" fillId="9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9" fillId="1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81" fontId="9" fillId="0" borderId="1" xfId="25" applyNumberFormat="1" applyFont="1" applyBorder="1" applyAlignment="1">
      <alignment horizontal="center" vertical="center" wrapText="1"/>
    </xf>
    <xf numFmtId="0" fontId="9" fillId="0" borderId="1" xfId="25" applyFont="1" applyBorder="1" applyAlignment="1">
      <alignment horizontal="center" wrapText="1"/>
    </xf>
    <xf numFmtId="181" fontId="9" fillId="13" borderId="1" xfId="25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/>
    </xf>
    <xf numFmtId="18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 wrapText="1"/>
    </xf>
    <xf numFmtId="2" fontId="16" fillId="0" borderId="0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2" fontId="17" fillId="0" borderId="0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184" fontId="11" fillId="0" borderId="0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wrapText="1"/>
    </xf>
    <xf numFmtId="184" fontId="11" fillId="11" borderId="1" xfId="0" applyNumberFormat="1" applyFont="1" applyFill="1" applyBorder="1" applyAlignment="1">
      <alignment horizontal="center" wrapText="1"/>
    </xf>
    <xf numFmtId="184" fontId="11" fillId="11" borderId="1" xfId="0" applyNumberFormat="1" applyFont="1" applyFill="1" applyBorder="1" applyAlignment="1">
      <alignment horizontal="center" vertical="center" wrapText="1"/>
    </xf>
    <xf numFmtId="184" fontId="9" fillId="0" borderId="0" xfId="0" applyNumberFormat="1" applyFont="1" applyAlignment="1">
      <alignment horizontal="center" vertical="center" wrapText="1"/>
    </xf>
    <xf numFmtId="184" fontId="9" fillId="0" borderId="0" xfId="0" applyNumberFormat="1" applyFont="1"/>
    <xf numFmtId="184" fontId="9" fillId="0" borderId="0" xfId="0" applyNumberFormat="1" applyFont="1" applyAlignment="1">
      <alignment horizontal="center" wrapText="1"/>
    </xf>
    <xf numFmtId="2" fontId="13" fillId="0" borderId="0" xfId="0" applyNumberFormat="1" applyFont="1" applyBorder="1" applyAlignment="1"/>
    <xf numFmtId="0" fontId="15" fillId="0" borderId="0" xfId="0" applyFont="1"/>
    <xf numFmtId="0" fontId="12" fillId="0" borderId="0" xfId="0" applyFont="1" applyFill="1"/>
    <xf numFmtId="0" fontId="9" fillId="0" borderId="1" xfId="128" applyFont="1" applyFill="1" applyBorder="1" applyAlignment="1">
      <alignment horizontal="center" vertical="center"/>
    </xf>
    <xf numFmtId="0" fontId="9" fillId="0" borderId="1" xfId="128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83" fontId="1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0" fillId="0" borderId="0" xfId="0" applyFill="1"/>
  </cellXfs>
  <cellStyles count="140">
    <cellStyle name="Normal" xfId="0" builtinId="0"/>
    <cellStyle name="40% - Accent1" xfId="1"/>
    <cellStyle name="Comma" xfId="2" builtinId="3"/>
    <cellStyle name="Comma [0]" xfId="3" builtinId="6"/>
    <cellStyle name="40% - Ênfase 4" xfId="4" builtinId="43"/>
    <cellStyle name="20% - Accent3" xfId="5"/>
    <cellStyle name="Porcentagem" xfId="6" builtinId="5"/>
    <cellStyle name="Célula de Verificação" xfId="7" builtinId="23"/>
    <cellStyle name="Cálculo 2" xfId="8"/>
    <cellStyle name="Célula Vinculada" xfId="9" builtinId="24"/>
    <cellStyle name="Moeda [0]" xfId="10" builtinId="7"/>
    <cellStyle name="20% - Ênfase 3" xfId="11" builtinId="38"/>
    <cellStyle name="Normal 3 2" xfId="12"/>
    <cellStyle name="Moeda" xfId="13" builtinId="4"/>
    <cellStyle name="Hyperlink seguido" xfId="14" builtinId="9"/>
    <cellStyle name="Hyperlink" xfId="15" builtinId="8"/>
    <cellStyle name="Observação" xfId="16" builtinId="10"/>
    <cellStyle name="40% - Ênfase 2" xfId="17" builtinId="35"/>
    <cellStyle name="20% - Accent1" xfId="18"/>
    <cellStyle name="40% - Ênfase 6" xfId="19" builtinId="51"/>
    <cellStyle name="Célula de Verificação 2" xfId="20"/>
    <cellStyle name="20% - Accent5" xfId="21"/>
    <cellStyle name="Texto de Aviso" xfId="22" builtinId="11"/>
    <cellStyle name="Título" xfId="23" builtinId="15"/>
    <cellStyle name="Texto Explicativo" xfId="24" builtinId="53"/>
    <cellStyle name="Normal_Plan1" xfId="25"/>
    <cellStyle name="20% - Ênfase1 2" xfId="26"/>
    <cellStyle name="Título 1" xfId="27" builtinId="16"/>
    <cellStyle name="Ênfase 3" xfId="28" builtinId="37"/>
    <cellStyle name="Título 2" xfId="29" builtinId="17"/>
    <cellStyle name="Ênfase 4" xfId="30" builtinId="41"/>
    <cellStyle name="Título 3" xfId="31" builtinId="18"/>
    <cellStyle name="Ênfase 5" xfId="32" builtinId="45"/>
    <cellStyle name="Título 4" xfId="33" builtinId="19"/>
    <cellStyle name="Ênfase 6" xfId="34" builtinId="49"/>
    <cellStyle name="Entrada" xfId="35" builtinId="20"/>
    <cellStyle name="Saída" xfId="36" builtinId="21"/>
    <cellStyle name="Cálculo" xfId="37" builtinId="22"/>
    <cellStyle name="Total" xfId="38" builtinId="25"/>
    <cellStyle name="40% - Ênfase 1" xfId="39" builtinId="31"/>
    <cellStyle name="60% - Ênfase1 2" xfId="40"/>
    <cellStyle name="20% - Ênfase5 2" xfId="41"/>
    <cellStyle name="Bom" xfId="42" builtinId="26"/>
    <cellStyle name="40% - Accent5" xfId="43"/>
    <cellStyle name="20% - Ênfase4 2" xfId="44"/>
    <cellStyle name="Ruim" xfId="45" builtinId="27"/>
    <cellStyle name="Neutro" xfId="46" builtinId="28"/>
    <cellStyle name="20% - Ênfase 5" xfId="47" builtinId="46"/>
    <cellStyle name="Ênfase 1" xfId="48" builtinId="29"/>
    <cellStyle name="20% - Ênfase 1" xfId="49" builtinId="30"/>
    <cellStyle name="Heading 1 3" xfId="50"/>
    <cellStyle name="60% - Ênfase 1" xfId="51" builtinId="32"/>
    <cellStyle name="20% - Ênfase 6" xfId="52" builtinId="50"/>
    <cellStyle name="Ênfase 2" xfId="53" builtinId="33"/>
    <cellStyle name="20% - Ênfase 2" xfId="54" builtinId="34"/>
    <cellStyle name="60% - Ênfase 2" xfId="55" builtinId="36"/>
    <cellStyle name="40% - Ênfase 3" xfId="56" builtinId="39"/>
    <cellStyle name="20% - Accent2" xfId="57"/>
    <cellStyle name="60% - Ênfase 3" xfId="58" builtinId="40"/>
    <cellStyle name="20% - Ênfase6 2" xfId="59"/>
    <cellStyle name="20% - Ênfase 4" xfId="60" builtinId="42"/>
    <cellStyle name="60% - Ênfase 4" xfId="61" builtinId="44"/>
    <cellStyle name="20% - Accent4" xfId="62"/>
    <cellStyle name="40% - Ênfase 5" xfId="63" builtinId="47"/>
    <cellStyle name="60% - Ênfase 5" xfId="64" builtinId="48"/>
    <cellStyle name="60% - Ênfase 6" xfId="65" builtinId="52"/>
    <cellStyle name="20% - Accent6" xfId="66"/>
    <cellStyle name="20% - Ênfase2 2" xfId="67"/>
    <cellStyle name="20% - Ênfase3 2" xfId="68"/>
    <cellStyle name="40% - Accent2" xfId="69"/>
    <cellStyle name="40% - Accent3" xfId="70"/>
    <cellStyle name="40% - Accent4" xfId="71"/>
    <cellStyle name="40% - Accent6" xfId="72"/>
    <cellStyle name="40% - Ênfase1 2" xfId="73"/>
    <cellStyle name="40% - Ênfase2 2" xfId="74"/>
    <cellStyle name="40% - Ênfase3 2" xfId="75"/>
    <cellStyle name="40% - Ênfase4 2" xfId="76"/>
    <cellStyle name="40% - Ênfase5 2" xfId="77"/>
    <cellStyle name="Input" xfId="78"/>
    <cellStyle name="40% - Ênfase6 2" xfId="79"/>
    <cellStyle name="60% - Accent1" xfId="80"/>
    <cellStyle name="60% - Accent2" xfId="81"/>
    <cellStyle name="60% - Accent3" xfId="82"/>
    <cellStyle name="60% - Accent4" xfId="83"/>
    <cellStyle name="60% - Accent5" xfId="84"/>
    <cellStyle name="Ênfase2 2" xfId="85"/>
    <cellStyle name="60% - Accent6" xfId="86"/>
    <cellStyle name="60% - Ênfase2 2" xfId="87"/>
    <cellStyle name="60% - Ênfase3 2" xfId="88"/>
    <cellStyle name="60% - Ênfase4 2" xfId="89"/>
    <cellStyle name="60% - Ênfase5 2" xfId="90"/>
    <cellStyle name="60% - Ênfase6 2" xfId="91"/>
    <cellStyle name="Accent1" xfId="92"/>
    <cellStyle name="Accent2" xfId="93"/>
    <cellStyle name="Accent3" xfId="94"/>
    <cellStyle name="Accent4" xfId="95"/>
    <cellStyle name="Accent5" xfId="96"/>
    <cellStyle name="Accent6" xfId="97"/>
    <cellStyle name="Bad 1" xfId="98"/>
    <cellStyle name="Bom 2" xfId="99"/>
    <cellStyle name="Calculation" xfId="100"/>
    <cellStyle name="Célula Vinculada 2" xfId="101"/>
    <cellStyle name="Normal 2" xfId="102"/>
    <cellStyle name="Check Cell" xfId="103"/>
    <cellStyle name="Ênfase1 2" xfId="104"/>
    <cellStyle name="Ênfase3 2" xfId="105"/>
    <cellStyle name="Ênfase4 2" xfId="106"/>
    <cellStyle name="Ênfase5 2" xfId="107"/>
    <cellStyle name="Ênfase6 2" xfId="108"/>
    <cellStyle name="Entrada 2" xfId="109"/>
    <cellStyle name="Explanatory Text" xfId="110"/>
    <cellStyle name="Good 2" xfId="111"/>
    <cellStyle name="Heading 2 4" xfId="112"/>
    <cellStyle name="Heading 3" xfId="113"/>
    <cellStyle name="Heading 4" xfId="114"/>
    <cellStyle name="Incorreto 2" xfId="115"/>
    <cellStyle name="Linked Cell" xfId="116"/>
    <cellStyle name="Moeda 2" xfId="117"/>
    <cellStyle name="Neutra 2" xfId="118"/>
    <cellStyle name="Neutral 5" xfId="119"/>
    <cellStyle name="Normal 2 2" xfId="120"/>
    <cellStyle name="Normal 27" xfId="121"/>
    <cellStyle name="Normal 3" xfId="122"/>
    <cellStyle name="Nota 2" xfId="123"/>
    <cellStyle name="Note 6" xfId="124"/>
    <cellStyle name="Output" xfId="125"/>
    <cellStyle name="Porcentagem 2" xfId="126"/>
    <cellStyle name="Saída 2" xfId="127"/>
    <cellStyle name="Separador de milhares 142" xfId="128"/>
    <cellStyle name="Texto de Aviso 2" xfId="129"/>
    <cellStyle name="Texto Explicativo 2" xfId="130"/>
    <cellStyle name="Title" xfId="131"/>
    <cellStyle name="Título 1 2" xfId="132"/>
    <cellStyle name="Título 2 2" xfId="133"/>
    <cellStyle name="Título 3 2" xfId="134"/>
    <cellStyle name="Título 4 2" xfId="135"/>
    <cellStyle name="Título 5" xfId="136"/>
    <cellStyle name="Total 2" xfId="137"/>
    <cellStyle name="Vírgula 2" xfId="138"/>
    <cellStyle name="Warning Text" xfId="13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A6A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7E4BD"/>
      <rgbColor rgb="00CCFFCC"/>
      <rgbColor rgb="00FFFF99"/>
      <rgbColor rgb="0099CCFF"/>
      <rgbColor rgb="00FF99CC"/>
      <rgbColor rgb="00CC99FF"/>
      <rgbColor rgb="00FFCC99"/>
      <rgbColor rgb="003333CC"/>
      <rgbColor rgb="0033CCCC"/>
      <rgbColor rgb="00BFBFBF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1348920</xdr:colOff>
      <xdr:row>0</xdr:row>
      <xdr:rowOff>114060</xdr:rowOff>
    </xdr:from>
    <xdr:to>
      <xdr:col>10</xdr:col>
      <xdr:colOff>1929120</xdr:colOff>
      <xdr:row>2</xdr:row>
      <xdr:rowOff>428340</xdr:rowOff>
    </xdr:to>
    <xdr:pic>
      <xdr:nvPicPr>
        <xdr:cNvPr id="2" name="Imagem 5"/>
        <xdr:cNvPicPr/>
      </xdr:nvPicPr>
      <xdr:blipFill>
        <a:blip r:embed="rId1" cstate="print"/>
        <a:stretch>
          <a:fillRect/>
        </a:stretch>
      </xdr:blipFill>
      <xdr:spPr>
        <a:xfrm>
          <a:off x="4015740" y="113665"/>
          <a:ext cx="12438380" cy="11525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10</xdr:col>
      <xdr:colOff>2512814</xdr:colOff>
      <xdr:row>25</xdr:row>
      <xdr:rowOff>13605</xdr:rowOff>
    </xdr:from>
    <xdr:to>
      <xdr:col>10</xdr:col>
      <xdr:colOff>6300047</xdr:colOff>
      <xdr:row>27</xdr:row>
      <xdr:rowOff>467708</xdr:rowOff>
    </xdr:to>
    <xdr:sp>
      <xdr:nvSpPr>
        <xdr:cNvPr id="3" name="CustomShape 1"/>
        <xdr:cNvSpPr/>
      </xdr:nvSpPr>
      <xdr:spPr>
        <a:xfrm>
          <a:off x="17038320" y="9138285"/>
          <a:ext cx="3783330" cy="9112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______________</a:t>
          </a:r>
          <a:r>
            <a:rPr lang="pt-BR" sz="1400" b="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</a:t>
          </a:r>
          <a:r>
            <a:rPr lang="pt-BR" sz="1400" b="0" strike="noStrike" spc="-1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________________</a:t>
          </a:r>
          <a:endParaRPr lang="pt-BR" sz="1400" b="0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MARCO AURÉLIO SOARES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PREFEITO MUNICIPAL DE PILAR DO SUL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1008482</xdr:colOff>
      <xdr:row>25</xdr:row>
      <xdr:rowOff>11541</xdr:rowOff>
    </xdr:from>
    <xdr:to>
      <xdr:col>10</xdr:col>
      <xdr:colOff>1772938</xdr:colOff>
      <xdr:row>27</xdr:row>
      <xdr:rowOff>259177</xdr:rowOff>
    </xdr:to>
    <xdr:sp>
      <xdr:nvSpPr>
        <xdr:cNvPr id="4" name="CustomShape 1"/>
        <xdr:cNvSpPr/>
      </xdr:nvSpPr>
      <xdr:spPr>
        <a:xfrm>
          <a:off x="12895580" y="9136380"/>
          <a:ext cx="3402965" cy="7048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______________________________ 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ARQ.  TALITA PEIXOTO DOS SANTOS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ARQUITETA E URBANISTA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4419504</xdr:colOff>
      <xdr:row>25</xdr:row>
      <xdr:rowOff>13606</xdr:rowOff>
    </xdr:from>
    <xdr:to>
      <xdr:col>8</xdr:col>
      <xdr:colOff>549586</xdr:colOff>
      <xdr:row>27</xdr:row>
      <xdr:rowOff>261243</xdr:rowOff>
    </xdr:to>
    <xdr:sp>
      <xdr:nvSpPr>
        <xdr:cNvPr id="5" name="CustomShape 1"/>
        <xdr:cNvSpPr/>
      </xdr:nvSpPr>
      <xdr:spPr>
        <a:xfrm>
          <a:off x="7085965" y="9138285"/>
          <a:ext cx="5350510" cy="7048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______________________________ 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EDUARDO OLIVEIRA DOS SANTOS</a:t>
          </a:r>
          <a:r>
            <a:rPr lang="pt-BR" sz="1400" baseline="0">
              <a:latin typeface="Arial" panose="020B0604020202020204" pitchFamily="7" charset="0"/>
              <a:ea typeface="+mn-ea"/>
              <a:cs typeface="Arial" panose="020B0604020202020204" pitchFamily="7" charset="0"/>
            </a:rPr>
            <a:t> JUNIOR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SECRETÁRIO DE OBRAS, INFRAESTRUTURA E URBANISMO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1348920</xdr:colOff>
      <xdr:row>0</xdr:row>
      <xdr:rowOff>114060</xdr:rowOff>
    </xdr:from>
    <xdr:to>
      <xdr:col>10</xdr:col>
      <xdr:colOff>1929120</xdr:colOff>
      <xdr:row>2</xdr:row>
      <xdr:rowOff>428340</xdr:rowOff>
    </xdr:to>
    <xdr:pic>
      <xdr:nvPicPr>
        <xdr:cNvPr id="2" name="Imagem 5"/>
        <xdr:cNvPicPr/>
      </xdr:nvPicPr>
      <xdr:blipFill>
        <a:blip r:embed="rId1" cstate="print"/>
        <a:stretch>
          <a:fillRect/>
        </a:stretch>
      </xdr:blipFill>
      <xdr:spPr>
        <a:xfrm>
          <a:off x="4015740" y="113665"/>
          <a:ext cx="12438380" cy="11525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10</xdr:col>
      <xdr:colOff>1988939</xdr:colOff>
      <xdr:row>140</xdr:row>
      <xdr:rowOff>188230</xdr:rowOff>
    </xdr:from>
    <xdr:to>
      <xdr:col>10</xdr:col>
      <xdr:colOff>5776172</xdr:colOff>
      <xdr:row>143</xdr:row>
      <xdr:rowOff>420083</xdr:rowOff>
    </xdr:to>
    <xdr:sp>
      <xdr:nvSpPr>
        <xdr:cNvPr id="5" name="CustomShape 1"/>
        <xdr:cNvSpPr/>
      </xdr:nvSpPr>
      <xdr:spPr>
        <a:xfrm>
          <a:off x="16514445" y="63254255"/>
          <a:ext cx="3787140" cy="9175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______________</a:t>
          </a:r>
          <a:r>
            <a:rPr lang="pt-BR" sz="1400" b="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</a:t>
          </a:r>
          <a:r>
            <a:rPr lang="pt-BR" sz="1400" b="0" strike="noStrike" spc="-1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________________</a:t>
          </a:r>
          <a:endParaRPr lang="pt-BR" sz="1400" b="0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MARCO AURÉLIO SOARES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PREFEITO MUNICIPAL DE PILAR DO SUL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389906</xdr:colOff>
      <xdr:row>141</xdr:row>
      <xdr:rowOff>27217</xdr:rowOff>
    </xdr:from>
    <xdr:to>
      <xdr:col>10</xdr:col>
      <xdr:colOff>1156630</xdr:colOff>
      <xdr:row>143</xdr:row>
      <xdr:rowOff>274853</xdr:rowOff>
    </xdr:to>
    <xdr:sp>
      <xdr:nvSpPr>
        <xdr:cNvPr id="8" name="CustomShape 1"/>
        <xdr:cNvSpPr/>
      </xdr:nvSpPr>
      <xdr:spPr>
        <a:xfrm>
          <a:off x="12277090" y="63321565"/>
          <a:ext cx="3404870" cy="7048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______________________________ 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ARQ.  TALITA PEIXOTO DOS SANTOS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ARQUITETA E URBANISTA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3</xdr:col>
      <xdr:colOff>3701143</xdr:colOff>
      <xdr:row>140</xdr:row>
      <xdr:rowOff>222048</xdr:rowOff>
    </xdr:from>
    <xdr:to>
      <xdr:col>7</xdr:col>
      <xdr:colOff>1148850</xdr:colOff>
      <xdr:row>143</xdr:row>
      <xdr:rowOff>247435</xdr:rowOff>
    </xdr:to>
    <xdr:sp>
      <xdr:nvSpPr>
        <xdr:cNvPr id="9" name="CustomShape 1"/>
        <xdr:cNvSpPr/>
      </xdr:nvSpPr>
      <xdr:spPr>
        <a:xfrm>
          <a:off x="6367780" y="63287910"/>
          <a:ext cx="5353685" cy="7112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______________________________ 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EDUARDO OLIVEIRA DOS SANTOS</a:t>
          </a:r>
          <a:r>
            <a:rPr lang="pt-BR" sz="1400" baseline="0">
              <a:latin typeface="Arial" panose="020B0604020202020204" pitchFamily="7" charset="0"/>
              <a:ea typeface="+mn-ea"/>
              <a:cs typeface="Arial" panose="020B0604020202020204" pitchFamily="7" charset="0"/>
            </a:rPr>
            <a:t> JUNIOR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SECRETÁRIO DE OBRAS, INFRAESTRUTURA E URBANISMO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1409760</xdr:colOff>
      <xdr:row>0</xdr:row>
      <xdr:rowOff>343080</xdr:rowOff>
    </xdr:from>
    <xdr:to>
      <xdr:col>3</xdr:col>
      <xdr:colOff>1761840</xdr:colOff>
      <xdr:row>1</xdr:row>
      <xdr:rowOff>399960</xdr:rowOff>
    </xdr:to>
    <xdr:pic>
      <xdr:nvPicPr>
        <xdr:cNvPr id="7" name="Imagem 1" descr="soiurb"/>
        <xdr:cNvPicPr/>
      </xdr:nvPicPr>
      <xdr:blipFill>
        <a:blip r:embed="rId1" cstate="print"/>
        <a:stretch>
          <a:fillRect/>
        </a:stretch>
      </xdr:blipFill>
      <xdr:spPr>
        <a:xfrm>
          <a:off x="1990725" y="342900"/>
          <a:ext cx="7038340" cy="10566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270541</xdr:colOff>
      <xdr:row>0</xdr:row>
      <xdr:rowOff>0</xdr:rowOff>
    </xdr:from>
    <xdr:to>
      <xdr:col>7</xdr:col>
      <xdr:colOff>434450</xdr:colOff>
      <xdr:row>4</xdr:row>
      <xdr:rowOff>122464</xdr:rowOff>
    </xdr:to>
    <xdr:pic>
      <xdr:nvPicPr>
        <xdr:cNvPr id="2" name="Imagem 1"/>
        <xdr:cNvPicPr/>
      </xdr:nvPicPr>
      <xdr:blipFill>
        <a:blip r:embed="rId1" cstate="print"/>
        <a:stretch>
          <a:fillRect/>
        </a:stretch>
      </xdr:blipFill>
      <xdr:spPr>
        <a:xfrm>
          <a:off x="1423035" y="0"/>
          <a:ext cx="10831830" cy="883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317844</xdr:colOff>
      <xdr:row>52</xdr:row>
      <xdr:rowOff>78441</xdr:rowOff>
    </xdr:from>
    <xdr:to>
      <xdr:col>8</xdr:col>
      <xdr:colOff>63700</xdr:colOff>
      <xdr:row>56</xdr:row>
      <xdr:rowOff>144894</xdr:rowOff>
    </xdr:to>
    <xdr:sp>
      <xdr:nvSpPr>
        <xdr:cNvPr id="3" name="CustomShape 1"/>
        <xdr:cNvSpPr/>
      </xdr:nvSpPr>
      <xdr:spPr>
        <a:xfrm>
          <a:off x="9566275" y="11241405"/>
          <a:ext cx="3651250" cy="8286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______________</a:t>
          </a:r>
          <a:r>
            <a:rPr lang="pt-BR" sz="1200" b="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</a:t>
          </a:r>
          <a:r>
            <a:rPr lang="pt-BR" sz="1200" b="0" strike="noStrike" spc="-1">
              <a:solidFill>
                <a:srgbClr val="000000"/>
              </a:solidFill>
              <a:latin typeface="Arial" panose="020B0604020202020204" pitchFamily="7" charset="0"/>
              <a:cs typeface="Arial" panose="020B0604020202020204" pitchFamily="7" charset="0"/>
            </a:rPr>
            <a:t>________________</a:t>
          </a:r>
          <a:endParaRPr lang="pt-BR" sz="1200" b="0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/>
          <a:r>
            <a:rPr lang="pt-BR" sz="12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MARCO AURÉLIO SOARES</a:t>
          </a:r>
          <a:endParaRPr lang="pt-BR" sz="12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2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PREFEITO MUNICIPAL DE PILAR DO SUL</a:t>
          </a:r>
          <a:endParaRPr lang="pt-BR" sz="12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2</xdr:col>
      <xdr:colOff>965167</xdr:colOff>
      <xdr:row>52</xdr:row>
      <xdr:rowOff>92053</xdr:rowOff>
    </xdr:from>
    <xdr:to>
      <xdr:col>4</xdr:col>
      <xdr:colOff>1199823</xdr:colOff>
      <xdr:row>55</xdr:row>
      <xdr:rowOff>142539</xdr:rowOff>
    </xdr:to>
    <xdr:sp>
      <xdr:nvSpPr>
        <xdr:cNvPr id="4" name="CustomShape 1"/>
        <xdr:cNvSpPr/>
      </xdr:nvSpPr>
      <xdr:spPr>
        <a:xfrm>
          <a:off x="6060440" y="11254740"/>
          <a:ext cx="2949575" cy="6223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/>
          <a:r>
            <a:rPr lang="pt-BR" sz="12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______________________________ </a:t>
          </a:r>
          <a:endParaRPr lang="pt-BR" sz="12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2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ARQ.  TALITA PEIXOTO DOS SANTOS</a:t>
          </a:r>
          <a:endParaRPr lang="pt-BR" sz="12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2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ARQUITETA E URBANISTA</a:t>
          </a:r>
          <a:endParaRPr lang="pt-BR" sz="12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851648</xdr:colOff>
      <xdr:row>52</xdr:row>
      <xdr:rowOff>80510</xdr:rowOff>
    </xdr:from>
    <xdr:to>
      <xdr:col>2</xdr:col>
      <xdr:colOff>402166</xdr:colOff>
      <xdr:row>55</xdr:row>
      <xdr:rowOff>160427</xdr:rowOff>
    </xdr:to>
    <xdr:sp>
      <xdr:nvSpPr>
        <xdr:cNvPr id="5" name="CustomShape 1"/>
        <xdr:cNvSpPr/>
      </xdr:nvSpPr>
      <xdr:spPr>
        <a:xfrm>
          <a:off x="851535" y="11243310"/>
          <a:ext cx="4646295" cy="6515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spAutoFit/>
        </a:bodyPr>
        <a:lstStyle/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______________________________ 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2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EDUARDO OLIVEIRA DOS SANTOS</a:t>
          </a:r>
          <a:r>
            <a:rPr lang="pt-BR" sz="1200" baseline="0">
              <a:latin typeface="Arial" panose="020B0604020202020204" pitchFamily="7" charset="0"/>
              <a:ea typeface="+mn-ea"/>
              <a:cs typeface="Arial" panose="020B0604020202020204" pitchFamily="7" charset="0"/>
            </a:rPr>
            <a:t> JUNIOR</a:t>
          </a:r>
          <a:endParaRPr lang="pt-BR" sz="12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2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SECRETÁRIO DE OBRAS, INFRAESTRUTURA E URBANISMO</a:t>
          </a:r>
          <a:endParaRPr lang="pt-BR" sz="12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J34"/>
  <sheetViews>
    <sheetView zoomScale="70" zoomScaleNormal="70" zoomScalePageLayoutView="75" zoomScaleSheetLayoutView="75" workbookViewId="0">
      <selection activeCell="D23" sqref="D23"/>
    </sheetView>
  </sheetViews>
  <sheetFormatPr defaultColWidth="9.14285714285714" defaultRowHeight="15.75"/>
  <cols>
    <col min="1" max="1" width="8.85714285714286" style="89" customWidth="1"/>
    <col min="2" max="3" width="15.5714285714286" style="89" customWidth="1"/>
    <col min="4" max="4" width="71.4285714285714" style="90" customWidth="1"/>
    <col min="5" max="5" width="12.5714285714286" style="89" customWidth="1"/>
    <col min="6" max="6" width="16.2857142857143" style="89" customWidth="1"/>
    <col min="7" max="7" width="18.2857142857143" style="89" customWidth="1"/>
    <col min="8" max="9" width="19.7142857142857" style="89" customWidth="1"/>
    <col min="10" max="10" width="19.8571428571429" style="89" customWidth="1"/>
    <col min="11" max="11" width="94.4285714285714" style="89" customWidth="1"/>
    <col min="12" max="1021" width="9.14285714285714" style="89"/>
    <col min="1022" max="1024" width="11.5714285714286" customWidth="1"/>
  </cols>
  <sheetData>
    <row r="1" ht="18" spans="1:11">
      <c r="A1" s="66"/>
      <c r="B1" s="66"/>
      <c r="C1" s="66"/>
      <c r="D1" s="91"/>
      <c r="E1" s="66"/>
      <c r="F1" s="66"/>
      <c r="G1" s="66"/>
      <c r="H1" s="66"/>
      <c r="I1" s="66"/>
      <c r="J1" s="66"/>
      <c r="K1" s="66"/>
    </row>
    <row r="2" ht="48" customHeight="1" spans="1:11">
      <c r="A2" s="66"/>
      <c r="B2" s="66"/>
      <c r="C2" s="66"/>
      <c r="D2" s="92"/>
      <c r="E2" s="92"/>
      <c r="F2" s="92"/>
      <c r="G2" s="92"/>
      <c r="H2" s="92"/>
      <c r="I2" s="92"/>
      <c r="J2" s="92"/>
      <c r="K2" s="66"/>
    </row>
    <row r="3" ht="92.25" customHeight="1" spans="1:11">
      <c r="A3" s="66"/>
      <c r="B3" s="66"/>
      <c r="C3" s="66"/>
      <c r="D3" s="93"/>
      <c r="E3" s="92"/>
      <c r="F3" s="92"/>
      <c r="G3" s="92"/>
      <c r="H3" s="92"/>
      <c r="I3" s="92"/>
      <c r="J3" s="92"/>
      <c r="K3" s="66"/>
    </row>
    <row r="4" ht="35.25" customHeight="1" spans="1:11">
      <c r="A4" s="94" t="s">
        <v>0</v>
      </c>
      <c r="B4" s="94"/>
      <c r="C4" s="94"/>
      <c r="D4" s="94"/>
      <c r="E4" s="94"/>
      <c r="F4" s="94"/>
      <c r="G4" s="94"/>
      <c r="H4" s="94"/>
      <c r="I4" s="94"/>
      <c r="J4" s="112"/>
      <c r="K4" s="163" t="s">
        <v>1</v>
      </c>
    </row>
    <row r="5" ht="28.5" customHeight="1" spans="1:11">
      <c r="A5" s="94" t="s">
        <v>2</v>
      </c>
      <c r="B5" s="94"/>
      <c r="C5" s="94"/>
      <c r="D5" s="94"/>
      <c r="E5" s="94"/>
      <c r="F5" s="94"/>
      <c r="G5" s="94"/>
      <c r="H5" s="94"/>
      <c r="I5" s="94"/>
      <c r="J5" s="112"/>
      <c r="K5" s="164" t="s">
        <v>3</v>
      </c>
    </row>
    <row r="6" ht="36" spans="1:11">
      <c r="A6" s="94" t="s">
        <v>4</v>
      </c>
      <c r="B6" s="94"/>
      <c r="C6" s="94"/>
      <c r="D6" s="94"/>
      <c r="E6" s="94"/>
      <c r="F6" s="94"/>
      <c r="G6" s="94"/>
      <c r="H6" s="94"/>
      <c r="I6" s="94"/>
      <c r="J6" s="112"/>
      <c r="K6" s="103" t="s">
        <v>5</v>
      </c>
    </row>
    <row r="7" ht="18" spans="2:11">
      <c r="B7" s="94"/>
      <c r="C7" s="94"/>
      <c r="D7" s="94"/>
      <c r="E7" s="94"/>
      <c r="F7" s="94"/>
      <c r="G7" s="94"/>
      <c r="H7" s="94"/>
      <c r="I7" s="94"/>
      <c r="J7" s="112"/>
      <c r="K7" s="103" t="s">
        <v>6</v>
      </c>
    </row>
    <row r="8" s="89" customFormat="1" ht="16.5" customHeight="1" spans="1:1024">
      <c r="A8" s="66"/>
      <c r="B8" s="66"/>
      <c r="C8" s="66"/>
      <c r="D8" s="91"/>
      <c r="E8" s="91"/>
      <c r="F8" s="91"/>
      <c r="G8" s="91"/>
      <c r="H8" s="91"/>
      <c r="I8" s="91"/>
      <c r="J8" s="91"/>
      <c r="K8" s="66"/>
      <c r="AMH8"/>
      <c r="AMI8"/>
      <c r="AMJ8"/>
    </row>
    <row r="9" s="89" customFormat="1" ht="47.25" customHeight="1" spans="1:1024">
      <c r="A9" s="95" t="s">
        <v>7</v>
      </c>
      <c r="B9" s="95"/>
      <c r="C9" s="95"/>
      <c r="D9" s="95"/>
      <c r="E9" s="95"/>
      <c r="F9" s="95"/>
      <c r="G9" s="95"/>
      <c r="H9" s="95"/>
      <c r="I9" s="95"/>
      <c r="J9" s="95"/>
      <c r="K9" s="95"/>
      <c r="AMH9"/>
      <c r="AMI9"/>
      <c r="AMJ9"/>
    </row>
    <row r="10" s="89" customFormat="1" ht="11.25" customHeight="1" spans="1:1024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AMH10"/>
      <c r="AMI10"/>
      <c r="AMJ10"/>
    </row>
    <row r="11" s="89" customFormat="1" ht="54" spans="1:1024">
      <c r="A11" s="97" t="s">
        <v>8</v>
      </c>
      <c r="B11" s="97" t="s">
        <v>9</v>
      </c>
      <c r="C11" s="97" t="s">
        <v>10</v>
      </c>
      <c r="D11" s="97" t="s">
        <v>11</v>
      </c>
      <c r="E11" s="97" t="s">
        <v>12</v>
      </c>
      <c r="F11" s="97" t="s">
        <v>13</v>
      </c>
      <c r="G11" s="97" t="s">
        <v>14</v>
      </c>
      <c r="H11" s="97" t="s">
        <v>15</v>
      </c>
      <c r="I11" s="97" t="s">
        <v>16</v>
      </c>
      <c r="J11" s="97" t="s">
        <v>17</v>
      </c>
      <c r="K11" s="97" t="s">
        <v>18</v>
      </c>
      <c r="AMH11"/>
      <c r="AMI11"/>
      <c r="AMJ11"/>
    </row>
    <row r="12" s="156" customFormat="1" ht="18" spans="1:1024">
      <c r="A12" s="157" t="s">
        <v>19</v>
      </c>
      <c r="B12" s="158" t="s">
        <v>20</v>
      </c>
      <c r="C12" s="157">
        <v>1</v>
      </c>
      <c r="D12" s="159" t="s">
        <v>21</v>
      </c>
      <c r="E12" s="158" t="s">
        <v>22</v>
      </c>
      <c r="F12" s="160">
        <v>1</v>
      </c>
      <c r="G12" s="161">
        <f>'ADMINISTRAÇÃO LOCAL '!G11</f>
        <v>10655.76</v>
      </c>
      <c r="H12" s="162" t="s">
        <v>23</v>
      </c>
      <c r="I12" s="162" t="str">
        <f>H12</f>
        <v>-</v>
      </c>
      <c r="J12" s="161">
        <f>G12</f>
        <v>10655.76</v>
      </c>
      <c r="K12" s="162"/>
      <c r="AMH12" s="165"/>
      <c r="AMI12" s="165"/>
      <c r="AMJ12" s="165"/>
    </row>
    <row r="13" s="89" customFormat="1" ht="27.75" customHeight="1" spans="1:1024">
      <c r="A13" s="98">
        <v>1</v>
      </c>
      <c r="B13" s="99"/>
      <c r="C13" s="99"/>
      <c r="D13" s="100" t="s">
        <v>24</v>
      </c>
      <c r="E13" s="101"/>
      <c r="F13" s="101"/>
      <c r="G13" s="101"/>
      <c r="H13" s="101"/>
      <c r="I13" s="101"/>
      <c r="J13" s="116"/>
      <c r="K13" s="101"/>
      <c r="AMH13"/>
      <c r="AMI13"/>
      <c r="AMJ13"/>
    </row>
    <row r="14" s="89" customFormat="1" ht="36" spans="1:1024">
      <c r="A14" s="102" t="s">
        <v>25</v>
      </c>
      <c r="B14" s="102" t="s">
        <v>26</v>
      </c>
      <c r="C14" s="102" t="s">
        <v>27</v>
      </c>
      <c r="D14" s="103" t="s">
        <v>28</v>
      </c>
      <c r="E14" s="102" t="s">
        <v>29</v>
      </c>
      <c r="F14" s="104">
        <v>6</v>
      </c>
      <c r="G14" s="105">
        <v>771.09</v>
      </c>
      <c r="H14" s="106">
        <f t="shared" ref="H14:H16" si="0">G14*1.25</f>
        <v>963.8625</v>
      </c>
      <c r="I14" s="106">
        <f t="shared" ref="I14:I16" si="1">F14*G14</f>
        <v>4626.54</v>
      </c>
      <c r="J14" s="106">
        <f t="shared" ref="J14:J16" si="2">F14*H14</f>
        <v>5783.175</v>
      </c>
      <c r="K14" s="103" t="s">
        <v>30</v>
      </c>
      <c r="AMH14"/>
      <c r="AMI14"/>
      <c r="AMJ14"/>
    </row>
    <row r="15" s="89" customFormat="1" ht="36" spans="1:1024">
      <c r="A15" s="102" t="s">
        <v>31</v>
      </c>
      <c r="B15" s="102" t="s">
        <v>26</v>
      </c>
      <c r="C15" s="102" t="s">
        <v>32</v>
      </c>
      <c r="D15" s="103" t="s">
        <v>33</v>
      </c>
      <c r="E15" s="102" t="s">
        <v>29</v>
      </c>
      <c r="F15" s="104">
        <v>6</v>
      </c>
      <c r="G15" s="105">
        <v>913.43</v>
      </c>
      <c r="H15" s="106">
        <f t="shared" si="0"/>
        <v>1141.7875</v>
      </c>
      <c r="I15" s="106">
        <f t="shared" si="1"/>
        <v>5480.58</v>
      </c>
      <c r="J15" s="106">
        <f t="shared" si="2"/>
        <v>6850.725</v>
      </c>
      <c r="K15" s="103" t="s">
        <v>30</v>
      </c>
      <c r="AMH15"/>
      <c r="AMI15"/>
      <c r="AMJ15"/>
    </row>
    <row r="16" ht="28.5" customHeight="1" spans="1:11">
      <c r="A16" s="102" t="s">
        <v>34</v>
      </c>
      <c r="B16" s="102" t="s">
        <v>26</v>
      </c>
      <c r="C16" s="102" t="s">
        <v>35</v>
      </c>
      <c r="D16" s="103" t="s">
        <v>36</v>
      </c>
      <c r="E16" s="102" t="s">
        <v>37</v>
      </c>
      <c r="F16" s="104">
        <v>298.42</v>
      </c>
      <c r="G16" s="105">
        <v>99</v>
      </c>
      <c r="H16" s="106">
        <f t="shared" si="0"/>
        <v>123.75</v>
      </c>
      <c r="I16" s="106">
        <f t="shared" si="1"/>
        <v>29543.58</v>
      </c>
      <c r="J16" s="106">
        <f t="shared" si="2"/>
        <v>36929.475</v>
      </c>
      <c r="K16" s="103" t="s">
        <v>38</v>
      </c>
    </row>
    <row r="17" s="89" customFormat="1" ht="6" customHeight="1" spans="1:1024">
      <c r="A17" s="129"/>
      <c r="B17" s="129"/>
      <c r="C17" s="129"/>
      <c r="D17" s="130"/>
      <c r="E17" s="129"/>
      <c r="F17" s="129"/>
      <c r="G17" s="129"/>
      <c r="H17" s="131"/>
      <c r="I17" s="147"/>
      <c r="J17" s="147"/>
      <c r="K17" s="69"/>
      <c r="AMH17"/>
      <c r="AMI17"/>
      <c r="AMJ17"/>
    </row>
    <row r="18" s="89" customFormat="1" ht="18" spans="1:1024">
      <c r="A18" s="129"/>
      <c r="B18" s="129"/>
      <c r="C18" s="129"/>
      <c r="D18" s="130"/>
      <c r="E18" s="129"/>
      <c r="F18" s="129"/>
      <c r="G18" s="129"/>
      <c r="H18" s="131"/>
      <c r="I18" s="148" t="s">
        <v>39</v>
      </c>
      <c r="J18" s="149" t="s">
        <v>40</v>
      </c>
      <c r="K18" s="69"/>
      <c r="AMH18"/>
      <c r="AMI18"/>
      <c r="AMJ18"/>
    </row>
    <row r="19" s="89" customFormat="1" ht="30.75" customHeight="1" spans="1:1024">
      <c r="A19" s="129"/>
      <c r="B19" s="129"/>
      <c r="C19" s="129"/>
      <c r="D19" s="132"/>
      <c r="E19" s="132"/>
      <c r="F19" s="131"/>
      <c r="G19" s="131"/>
      <c r="H19" s="97" t="s">
        <v>41</v>
      </c>
      <c r="I19" s="150">
        <f>SUM(I14:I16)</f>
        <v>39650.7</v>
      </c>
      <c r="J19" s="150">
        <f>SUM(J12:J16)</f>
        <v>60219.135</v>
      </c>
      <c r="K19" s="69"/>
      <c r="AMH19"/>
      <c r="AMI19"/>
      <c r="AMJ19"/>
    </row>
    <row r="20" s="89" customFormat="1" ht="18" spans="1:1024">
      <c r="A20" s="133"/>
      <c r="B20" s="133"/>
      <c r="C20" s="133"/>
      <c r="D20" s="134"/>
      <c r="E20" s="133"/>
      <c r="F20" s="133"/>
      <c r="G20" s="133"/>
      <c r="H20" s="133"/>
      <c r="I20" s="151"/>
      <c r="J20" s="133"/>
      <c r="K20" s="66"/>
      <c r="AMH20"/>
      <c r="AMI20"/>
      <c r="AMJ20"/>
    </row>
    <row r="21" s="89" customFormat="1" ht="35.25" customHeight="1" spans="1:1024">
      <c r="A21" s="129" t="s">
        <v>42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AMH21"/>
      <c r="AMI21"/>
      <c r="AMJ21"/>
    </row>
    <row r="22" s="89" customFormat="1" ht="5.25" customHeight="1" spans="1:1024">
      <c r="A22" s="133"/>
      <c r="B22" s="133"/>
      <c r="C22" s="133"/>
      <c r="D22" s="134"/>
      <c r="E22" s="133"/>
      <c r="F22" s="133"/>
      <c r="G22" s="133"/>
      <c r="H22" s="133"/>
      <c r="I22" s="133"/>
      <c r="J22" s="133"/>
      <c r="K22" s="152"/>
      <c r="AMH22"/>
      <c r="AMI22"/>
      <c r="AMJ22"/>
    </row>
    <row r="23" s="89" customFormat="1" ht="18" spans="1:1024">
      <c r="A23" s="135"/>
      <c r="B23" s="135"/>
      <c r="C23" s="135"/>
      <c r="D23" s="136"/>
      <c r="E23" s="135"/>
      <c r="F23" s="135"/>
      <c r="G23" s="135"/>
      <c r="H23" s="135"/>
      <c r="I23" s="135"/>
      <c r="J23" s="153"/>
      <c r="K23" s="152"/>
      <c r="AMH23"/>
      <c r="AMI23"/>
      <c r="AMJ23"/>
    </row>
    <row r="24" s="89" customFormat="1" ht="18" spans="1:1024">
      <c r="A24" s="137"/>
      <c r="B24" s="137"/>
      <c r="C24" s="137"/>
      <c r="D24" s="136"/>
      <c r="E24" s="137"/>
      <c r="F24" s="137"/>
      <c r="G24" s="137"/>
      <c r="H24" s="137"/>
      <c r="I24" s="137"/>
      <c r="J24" s="137"/>
      <c r="K24" s="152"/>
      <c r="AMH24"/>
      <c r="AMI24"/>
      <c r="AMJ24"/>
    </row>
    <row r="25" s="89" customFormat="1" ht="18" spans="1:1024">
      <c r="A25" s="138"/>
      <c r="B25" s="138"/>
      <c r="C25" s="135"/>
      <c r="D25" s="136"/>
      <c r="E25" s="137"/>
      <c r="F25" s="137"/>
      <c r="G25" s="137"/>
      <c r="H25" s="137"/>
      <c r="I25" s="137"/>
      <c r="J25" s="137"/>
      <c r="K25" s="152"/>
      <c r="AMH25"/>
      <c r="AMI25"/>
      <c r="AMJ25"/>
    </row>
    <row r="26" s="89" customFormat="1" ht="18" spans="1:1024">
      <c r="A26" s="137"/>
      <c r="B26" s="137"/>
      <c r="C26" s="137"/>
      <c r="D26" s="136"/>
      <c r="E26" s="137"/>
      <c r="F26" s="137"/>
      <c r="G26" s="137"/>
      <c r="H26" s="137"/>
      <c r="I26" s="137"/>
      <c r="J26" s="137"/>
      <c r="K26" s="154"/>
      <c r="AMH26"/>
      <c r="AMI26"/>
      <c r="AMJ26"/>
    </row>
    <row r="27" s="89" customFormat="1" ht="18" spans="1:1024">
      <c r="A27" s="137"/>
      <c r="B27" s="137"/>
      <c r="C27" s="137"/>
      <c r="D27" s="136"/>
      <c r="E27" s="137"/>
      <c r="F27" s="137"/>
      <c r="G27" s="137"/>
      <c r="H27" s="137"/>
      <c r="I27" s="137"/>
      <c r="J27" s="137"/>
      <c r="K27" s="152"/>
      <c r="AMH27"/>
      <c r="AMI27"/>
      <c r="AMJ27"/>
    </row>
    <row r="28" s="89" customFormat="1" ht="50.25" customHeight="1" spans="1:1024">
      <c r="A28" s="137"/>
      <c r="B28" s="137"/>
      <c r="C28" s="137"/>
      <c r="D28" s="136"/>
      <c r="E28" s="137"/>
      <c r="F28" s="137"/>
      <c r="G28" s="137"/>
      <c r="H28" s="137"/>
      <c r="I28" s="137"/>
      <c r="J28" s="137"/>
      <c r="K28" s="152"/>
      <c r="AMH28"/>
      <c r="AMI28"/>
      <c r="AMJ28"/>
    </row>
    <row r="29" s="89" customFormat="1" ht="18.75" spans="1:1024">
      <c r="A29" s="139"/>
      <c r="B29" s="139"/>
      <c r="C29" s="139"/>
      <c r="D29" s="140"/>
      <c r="E29" s="139"/>
      <c r="F29" s="139"/>
      <c r="G29" s="139"/>
      <c r="H29" s="139"/>
      <c r="I29" s="139"/>
      <c r="J29" s="139"/>
      <c r="K29" s="155"/>
      <c r="AMH29"/>
      <c r="AMI29"/>
      <c r="AMJ29"/>
    </row>
    <row r="30" s="89" customFormat="1" ht="18.75" spans="1:1024">
      <c r="A30" s="139"/>
      <c r="B30" s="139"/>
      <c r="C30" s="139"/>
      <c r="D30" s="141"/>
      <c r="E30" s="141"/>
      <c r="F30" s="139"/>
      <c r="G30" s="139"/>
      <c r="H30" s="139"/>
      <c r="I30" s="139"/>
      <c r="J30" s="139"/>
      <c r="K30" s="155"/>
      <c r="AMH30"/>
      <c r="AMI30"/>
      <c r="AMJ30"/>
    </row>
    <row r="31" s="89" customFormat="1" ht="18.75" spans="1:1024">
      <c r="A31" s="139"/>
      <c r="B31" s="139"/>
      <c r="C31" s="139"/>
      <c r="D31" s="140"/>
      <c r="E31" s="139"/>
      <c r="F31" s="139"/>
      <c r="G31" s="139"/>
      <c r="H31" s="139"/>
      <c r="I31" s="139"/>
      <c r="J31" s="139"/>
      <c r="K31" s="155"/>
      <c r="AMH31"/>
      <c r="AMI31"/>
      <c r="AMJ31"/>
    </row>
    <row r="32" s="89" customFormat="1" ht="18.75" spans="1:1024">
      <c r="A32" s="139"/>
      <c r="B32" s="139"/>
      <c r="C32" s="139"/>
      <c r="D32" s="140"/>
      <c r="E32" s="139"/>
      <c r="F32" s="139"/>
      <c r="G32" s="142"/>
      <c r="H32" s="142"/>
      <c r="I32" s="142"/>
      <c r="J32" s="142"/>
      <c r="K32" s="155"/>
      <c r="AMH32"/>
      <c r="AMI32"/>
      <c r="AMJ32"/>
    </row>
    <row r="33" s="89" customFormat="1" spans="1:1024">
      <c r="A33" s="143"/>
      <c r="B33" s="143"/>
      <c r="C33" s="143"/>
      <c r="D33" s="144"/>
      <c r="E33" s="143"/>
      <c r="F33" s="143"/>
      <c r="G33" s="145"/>
      <c r="H33" s="145"/>
      <c r="I33" s="145"/>
      <c r="J33" s="145"/>
      <c r="AMH33"/>
      <c r="AMI33"/>
      <c r="AMJ33"/>
    </row>
    <row r="34" s="89" customFormat="1" spans="4:1024">
      <c r="D34" s="90"/>
      <c r="G34" s="146"/>
      <c r="H34" s="146"/>
      <c r="I34" s="146"/>
      <c r="J34" s="146"/>
      <c r="AMH34"/>
      <c r="AMI34"/>
      <c r="AMJ34"/>
    </row>
  </sheetData>
  <mergeCells count="9">
    <mergeCell ref="D2:J2"/>
    <mergeCell ref="A9:K9"/>
    <mergeCell ref="D19:E19"/>
    <mergeCell ref="A21:K21"/>
    <mergeCell ref="A25:B25"/>
    <mergeCell ref="D30:E30"/>
    <mergeCell ref="G32:J32"/>
    <mergeCell ref="G33:J33"/>
    <mergeCell ref="G34:J34"/>
  </mergeCells>
  <printOptions horizontalCentered="1"/>
  <pageMargins left="0" right="0" top="0.196850393700787" bottom="0.590551181102362" header="0.511811023622047" footer="0.511811023622047"/>
  <pageSetup paperSize="9" scale="46" firstPageNumber="0" orientation="landscape" useFirstPageNumber="1" horizontalDpi="300" verticalDpi="300"/>
  <headerFooter>
    <oddFooter>&amp;CPágina &amp;P de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J150"/>
  <sheetViews>
    <sheetView zoomScale="60" zoomScaleNormal="60" zoomScalePageLayoutView="75" zoomScaleSheetLayoutView="75" topLeftCell="A114" workbookViewId="0">
      <selection activeCell="N140" sqref="N140"/>
    </sheetView>
  </sheetViews>
  <sheetFormatPr defaultColWidth="9.14285714285714" defaultRowHeight="15.75"/>
  <cols>
    <col min="1" max="1" width="8.85714285714286" style="89" customWidth="1"/>
    <col min="2" max="3" width="15.5714285714286" style="89" customWidth="1"/>
    <col min="4" max="4" width="71.4285714285714" style="90" customWidth="1"/>
    <col min="5" max="5" width="12.5714285714286" style="89" customWidth="1"/>
    <col min="6" max="6" width="16.2857142857143" style="89" customWidth="1"/>
    <col min="7" max="7" width="18.2857142857143" style="89" customWidth="1"/>
    <col min="8" max="9" width="19.7142857142857" style="89" customWidth="1"/>
    <col min="10" max="10" width="19.8571428571429" style="89" customWidth="1"/>
    <col min="11" max="11" width="94.4285714285714" style="89" customWidth="1"/>
    <col min="12" max="1021" width="9.14285714285714" style="89"/>
    <col min="1022" max="1024" width="11.5714285714286" customWidth="1"/>
  </cols>
  <sheetData>
    <row r="1" ht="18" spans="1:11">
      <c r="A1" s="66"/>
      <c r="B1" s="66"/>
      <c r="C1" s="66"/>
      <c r="D1" s="91"/>
      <c r="E1" s="66"/>
      <c r="F1" s="66"/>
      <c r="G1" s="66"/>
      <c r="H1" s="66"/>
      <c r="I1" s="66"/>
      <c r="J1" s="66"/>
      <c r="K1" s="66"/>
    </row>
    <row r="2" ht="48" customHeight="1" spans="1:11">
      <c r="A2" s="66"/>
      <c r="B2" s="66"/>
      <c r="C2" s="66"/>
      <c r="D2" s="92"/>
      <c r="E2" s="92"/>
      <c r="F2" s="92"/>
      <c r="G2" s="92"/>
      <c r="H2" s="92"/>
      <c r="I2" s="92"/>
      <c r="J2" s="92"/>
      <c r="K2" s="66"/>
    </row>
    <row r="3" ht="92.25" customHeight="1" spans="1:11">
      <c r="A3" s="66"/>
      <c r="B3" s="66"/>
      <c r="C3" s="66"/>
      <c r="D3" s="93"/>
      <c r="E3" s="92"/>
      <c r="F3" s="92"/>
      <c r="G3" s="92"/>
      <c r="H3" s="92"/>
      <c r="I3" s="92"/>
      <c r="J3" s="92"/>
      <c r="K3" s="66"/>
    </row>
    <row r="4" ht="20.25" spans="1:11">
      <c r="A4" s="6" t="s">
        <v>43</v>
      </c>
      <c r="B4" s="94"/>
      <c r="C4" s="94"/>
      <c r="D4" s="94"/>
      <c r="E4" s="94"/>
      <c r="F4" s="94"/>
      <c r="G4" s="94"/>
      <c r="H4" s="94"/>
      <c r="I4" s="94"/>
      <c r="J4" s="112"/>
      <c r="K4" s="113" t="s">
        <v>1</v>
      </c>
    </row>
    <row r="5" ht="20.25" spans="1:11">
      <c r="A5" s="6" t="s">
        <v>44</v>
      </c>
      <c r="B5" s="94"/>
      <c r="C5" s="94"/>
      <c r="D5" s="94"/>
      <c r="E5" s="94"/>
      <c r="F5" s="94"/>
      <c r="G5" s="94"/>
      <c r="H5" s="94"/>
      <c r="I5" s="94"/>
      <c r="J5" s="112"/>
      <c r="K5" s="114" t="s">
        <v>3</v>
      </c>
    </row>
    <row r="6" ht="27" customHeight="1" spans="1:11">
      <c r="A6" s="6" t="s">
        <v>45</v>
      </c>
      <c r="B6" s="94"/>
      <c r="C6" s="94"/>
      <c r="D6" s="94"/>
      <c r="E6" s="94"/>
      <c r="F6" s="94"/>
      <c r="G6" s="94"/>
      <c r="H6" s="94"/>
      <c r="I6" s="94"/>
      <c r="J6" s="112"/>
      <c r="K6" s="115" t="s">
        <v>46</v>
      </c>
    </row>
    <row r="7" ht="23.25" customHeight="1" spans="1:11">
      <c r="A7" s="94"/>
      <c r="B7" s="94"/>
      <c r="C7" s="94"/>
      <c r="D7" s="94"/>
      <c r="E7" s="94"/>
      <c r="F7" s="94"/>
      <c r="G7" s="94"/>
      <c r="H7" s="94"/>
      <c r="I7" s="94"/>
      <c r="J7" s="112"/>
      <c r="K7" s="115" t="s">
        <v>47</v>
      </c>
    </row>
    <row r="8" ht="23.25" customHeight="1" spans="1:11">
      <c r="A8" s="94"/>
      <c r="B8" s="94"/>
      <c r="C8" s="94"/>
      <c r="D8" s="94"/>
      <c r="E8" s="94"/>
      <c r="F8" s="94"/>
      <c r="G8" s="94"/>
      <c r="H8" s="94"/>
      <c r="I8" s="94"/>
      <c r="J8" s="112"/>
      <c r="K8" s="115" t="s">
        <v>48</v>
      </c>
    </row>
    <row r="9" ht="17.25" customHeight="1" spans="1:11">
      <c r="A9" s="66"/>
      <c r="B9" s="66"/>
      <c r="C9" s="66"/>
      <c r="D9" s="91"/>
      <c r="E9" s="91"/>
      <c r="F9" s="91"/>
      <c r="G9" s="91"/>
      <c r="H9" s="91"/>
      <c r="I9" s="91"/>
      <c r="J9" s="91"/>
      <c r="K9" s="66"/>
    </row>
    <row r="10" ht="22.5" customHeight="1" spans="1:11">
      <c r="A10" s="95" t="s">
        <v>49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ht="19.5" customHeight="1" spans="1:1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ht="54" spans="1:11">
      <c r="A12" s="97" t="s">
        <v>8</v>
      </c>
      <c r="B12" s="97" t="s">
        <v>9</v>
      </c>
      <c r="C12" s="97" t="s">
        <v>10</v>
      </c>
      <c r="D12" s="97" t="s">
        <v>11</v>
      </c>
      <c r="E12" s="97" t="s">
        <v>12</v>
      </c>
      <c r="F12" s="97" t="s">
        <v>13</v>
      </c>
      <c r="G12" s="97" t="s">
        <v>14</v>
      </c>
      <c r="H12" s="97" t="s">
        <v>15</v>
      </c>
      <c r="I12" s="97" t="s">
        <v>16</v>
      </c>
      <c r="J12" s="97" t="s">
        <v>50</v>
      </c>
      <c r="K12" s="97" t="s">
        <v>18</v>
      </c>
    </row>
    <row r="13" ht="27.75" customHeight="1" spans="1:11">
      <c r="A13" s="98">
        <v>1</v>
      </c>
      <c r="B13" s="99"/>
      <c r="C13" s="99"/>
      <c r="D13" s="100" t="s">
        <v>51</v>
      </c>
      <c r="E13" s="101"/>
      <c r="F13" s="101"/>
      <c r="G13" s="101"/>
      <c r="H13" s="101"/>
      <c r="I13" s="101"/>
      <c r="J13" s="116"/>
      <c r="K13" s="101"/>
    </row>
    <row r="14" ht="18" spans="1:11">
      <c r="A14" s="102" t="s">
        <v>19</v>
      </c>
      <c r="B14" s="102" t="s">
        <v>26</v>
      </c>
      <c r="C14" s="102" t="s">
        <v>52</v>
      </c>
      <c r="D14" s="103" t="s">
        <v>53</v>
      </c>
      <c r="E14" s="102" t="s">
        <v>37</v>
      </c>
      <c r="F14" s="104">
        <v>2.88</v>
      </c>
      <c r="G14" s="105">
        <v>882.37</v>
      </c>
      <c r="H14" s="106">
        <f t="shared" ref="H14:H29" si="0">G14*1.25</f>
        <v>1102.9625</v>
      </c>
      <c r="I14" s="106">
        <f t="shared" ref="I14:I29" si="1">F14*G14</f>
        <v>2541.2256</v>
      </c>
      <c r="J14" s="106">
        <f t="shared" ref="J14:J29" si="2">F14*H14</f>
        <v>3176.532</v>
      </c>
      <c r="K14" s="115" t="s">
        <v>54</v>
      </c>
    </row>
    <row r="15" ht="18" spans="1:11">
      <c r="A15" s="102" t="s">
        <v>25</v>
      </c>
      <c r="B15" s="102" t="s">
        <v>26</v>
      </c>
      <c r="C15" s="102" t="s">
        <v>55</v>
      </c>
      <c r="D15" s="103" t="s">
        <v>56</v>
      </c>
      <c r="E15" s="102" t="s">
        <v>57</v>
      </c>
      <c r="F15" s="104">
        <v>200</v>
      </c>
      <c r="G15" s="105">
        <v>2.33</v>
      </c>
      <c r="H15" s="106">
        <f t="shared" si="0"/>
        <v>2.9125</v>
      </c>
      <c r="I15" s="106">
        <f t="shared" si="1"/>
        <v>466</v>
      </c>
      <c r="J15" s="106">
        <f t="shared" si="2"/>
        <v>582.5</v>
      </c>
      <c r="K15" s="115" t="s">
        <v>58</v>
      </c>
    </row>
    <row r="16" ht="18" spans="1:11">
      <c r="A16" s="102" t="s">
        <v>31</v>
      </c>
      <c r="B16" s="102" t="s">
        <v>26</v>
      </c>
      <c r="C16" s="102" t="s">
        <v>59</v>
      </c>
      <c r="D16" s="103" t="s">
        <v>60</v>
      </c>
      <c r="E16" s="102" t="s">
        <v>61</v>
      </c>
      <c r="F16" s="104">
        <v>3</v>
      </c>
      <c r="G16" s="105">
        <v>253.46</v>
      </c>
      <c r="H16" s="106">
        <f t="shared" si="0"/>
        <v>316.825</v>
      </c>
      <c r="I16" s="106">
        <f t="shared" si="1"/>
        <v>760.38</v>
      </c>
      <c r="J16" s="106">
        <f t="shared" si="2"/>
        <v>950.475</v>
      </c>
      <c r="K16" s="115" t="s">
        <v>62</v>
      </c>
    </row>
    <row r="17" ht="36" spans="1:11">
      <c r="A17" s="102" t="s">
        <v>34</v>
      </c>
      <c r="B17" s="102" t="s">
        <v>26</v>
      </c>
      <c r="C17" s="102" t="s">
        <v>63</v>
      </c>
      <c r="D17" s="103" t="s">
        <v>64</v>
      </c>
      <c r="E17" s="102" t="s">
        <v>61</v>
      </c>
      <c r="F17" s="104">
        <v>12</v>
      </c>
      <c r="G17" s="105">
        <v>62.21</v>
      </c>
      <c r="H17" s="106">
        <f t="shared" si="0"/>
        <v>77.7625</v>
      </c>
      <c r="I17" s="106">
        <f t="shared" si="1"/>
        <v>746.52</v>
      </c>
      <c r="J17" s="106">
        <f t="shared" si="2"/>
        <v>933.15</v>
      </c>
      <c r="K17" s="103" t="s">
        <v>65</v>
      </c>
    </row>
    <row r="18" ht="18" spans="1:11">
      <c r="A18" s="102" t="s">
        <v>66</v>
      </c>
      <c r="B18" s="102" t="s">
        <v>26</v>
      </c>
      <c r="C18" s="102" t="s">
        <v>67</v>
      </c>
      <c r="D18" s="103" t="s">
        <v>68</v>
      </c>
      <c r="E18" s="102" t="s">
        <v>61</v>
      </c>
      <c r="F18" s="104">
        <v>1</v>
      </c>
      <c r="G18" s="105">
        <v>253.46</v>
      </c>
      <c r="H18" s="106">
        <f t="shared" si="0"/>
        <v>316.825</v>
      </c>
      <c r="I18" s="106">
        <f t="shared" si="1"/>
        <v>253.46</v>
      </c>
      <c r="J18" s="106">
        <f t="shared" si="2"/>
        <v>316.825</v>
      </c>
      <c r="K18" s="103" t="s">
        <v>69</v>
      </c>
    </row>
    <row r="19" ht="20.25" customHeight="1" spans="1:11">
      <c r="A19" s="102" t="s">
        <v>70</v>
      </c>
      <c r="B19" s="102" t="s">
        <v>26</v>
      </c>
      <c r="C19" s="102" t="s">
        <v>71</v>
      </c>
      <c r="D19" s="103" t="s">
        <v>72</v>
      </c>
      <c r="E19" s="102" t="s">
        <v>61</v>
      </c>
      <c r="F19" s="104">
        <v>1</v>
      </c>
      <c r="G19" s="105">
        <v>46.04</v>
      </c>
      <c r="H19" s="106">
        <f t="shared" si="0"/>
        <v>57.55</v>
      </c>
      <c r="I19" s="106">
        <f t="shared" si="1"/>
        <v>46.04</v>
      </c>
      <c r="J19" s="106">
        <f t="shared" si="2"/>
        <v>57.55</v>
      </c>
      <c r="K19" s="103" t="s">
        <v>73</v>
      </c>
    </row>
    <row r="20" ht="54" spans="1:11">
      <c r="A20" s="102" t="s">
        <v>74</v>
      </c>
      <c r="B20" s="102" t="s">
        <v>26</v>
      </c>
      <c r="C20" s="102" t="s">
        <v>75</v>
      </c>
      <c r="D20" s="103" t="s">
        <v>76</v>
      </c>
      <c r="E20" s="102" t="s">
        <v>37</v>
      </c>
      <c r="F20" s="104">
        <v>336</v>
      </c>
      <c r="G20" s="105">
        <v>30.77</v>
      </c>
      <c r="H20" s="106">
        <f t="shared" si="0"/>
        <v>38.4625</v>
      </c>
      <c r="I20" s="106">
        <f t="shared" si="1"/>
        <v>10338.72</v>
      </c>
      <c r="J20" s="106">
        <f t="shared" si="2"/>
        <v>12923.4</v>
      </c>
      <c r="K20" s="115" t="s">
        <v>77</v>
      </c>
    </row>
    <row r="21" ht="36" spans="1:11">
      <c r="A21" s="102" t="s">
        <v>78</v>
      </c>
      <c r="B21" s="102" t="s">
        <v>26</v>
      </c>
      <c r="C21" s="102" t="s">
        <v>79</v>
      </c>
      <c r="D21" s="103" t="s">
        <v>80</v>
      </c>
      <c r="E21" s="102" t="s">
        <v>81</v>
      </c>
      <c r="F21" s="104">
        <v>31.2</v>
      </c>
      <c r="G21" s="105">
        <v>67.48</v>
      </c>
      <c r="H21" s="106">
        <f t="shared" si="0"/>
        <v>84.35</v>
      </c>
      <c r="I21" s="106">
        <f t="shared" si="1"/>
        <v>2105.376</v>
      </c>
      <c r="J21" s="106">
        <f t="shared" si="2"/>
        <v>2631.72</v>
      </c>
      <c r="K21" s="103" t="s">
        <v>82</v>
      </c>
    </row>
    <row r="22" ht="36" spans="1:11">
      <c r="A22" s="102" t="s">
        <v>83</v>
      </c>
      <c r="B22" s="102" t="s">
        <v>26</v>
      </c>
      <c r="C22" s="102" t="s">
        <v>84</v>
      </c>
      <c r="D22" s="103" t="s">
        <v>85</v>
      </c>
      <c r="E22" s="102" t="s">
        <v>81</v>
      </c>
      <c r="F22" s="104">
        <v>5.84</v>
      </c>
      <c r="G22" s="105">
        <v>337.4</v>
      </c>
      <c r="H22" s="106">
        <f t="shared" si="0"/>
        <v>421.75</v>
      </c>
      <c r="I22" s="106">
        <f t="shared" si="1"/>
        <v>1970.416</v>
      </c>
      <c r="J22" s="106">
        <f t="shared" si="2"/>
        <v>2463.02</v>
      </c>
      <c r="K22" s="103" t="s">
        <v>86</v>
      </c>
    </row>
    <row r="23" ht="36" spans="1:11">
      <c r="A23" s="102" t="s">
        <v>87</v>
      </c>
      <c r="B23" s="102" t="s">
        <v>26</v>
      </c>
      <c r="C23" s="102" t="s">
        <v>88</v>
      </c>
      <c r="D23" s="103" t="s">
        <v>89</v>
      </c>
      <c r="E23" s="102" t="s">
        <v>81</v>
      </c>
      <c r="F23" s="104">
        <v>48.15</v>
      </c>
      <c r="G23" s="105">
        <v>18.09</v>
      </c>
      <c r="H23" s="106">
        <f t="shared" si="0"/>
        <v>22.6125</v>
      </c>
      <c r="I23" s="106">
        <f t="shared" si="1"/>
        <v>871.0335</v>
      </c>
      <c r="J23" s="106">
        <f t="shared" si="2"/>
        <v>1088.791875</v>
      </c>
      <c r="K23" s="103" t="s">
        <v>90</v>
      </c>
    </row>
    <row r="24" ht="54" spans="1:11">
      <c r="A24" s="102" t="s">
        <v>91</v>
      </c>
      <c r="B24" s="102" t="s">
        <v>26</v>
      </c>
      <c r="C24" s="102" t="s">
        <v>92</v>
      </c>
      <c r="D24" s="103" t="s">
        <v>93</v>
      </c>
      <c r="E24" s="102" t="s">
        <v>94</v>
      </c>
      <c r="F24" s="104">
        <v>82.55</v>
      </c>
      <c r="G24" s="105">
        <v>7.67</v>
      </c>
      <c r="H24" s="106">
        <f t="shared" si="0"/>
        <v>9.5875</v>
      </c>
      <c r="I24" s="106">
        <f t="shared" si="1"/>
        <v>633.1585</v>
      </c>
      <c r="J24" s="106">
        <f t="shared" si="2"/>
        <v>791.448125</v>
      </c>
      <c r="K24" s="103" t="s">
        <v>95</v>
      </c>
    </row>
    <row r="25" ht="54" spans="1:11">
      <c r="A25" s="102" t="s">
        <v>96</v>
      </c>
      <c r="B25" s="102" t="s">
        <v>26</v>
      </c>
      <c r="C25" s="102" t="s">
        <v>97</v>
      </c>
      <c r="D25" s="103" t="s">
        <v>98</v>
      </c>
      <c r="E25" s="102" t="s">
        <v>81</v>
      </c>
      <c r="F25" s="104">
        <v>2.96</v>
      </c>
      <c r="G25" s="105">
        <v>307.74</v>
      </c>
      <c r="H25" s="106">
        <f t="shared" si="0"/>
        <v>384.675</v>
      </c>
      <c r="I25" s="106">
        <f t="shared" si="1"/>
        <v>910.9104</v>
      </c>
      <c r="J25" s="106">
        <f t="shared" si="2"/>
        <v>1138.638</v>
      </c>
      <c r="K25" s="103" t="s">
        <v>99</v>
      </c>
    </row>
    <row r="26" ht="36" spans="1:11">
      <c r="A26" s="102" t="s">
        <v>100</v>
      </c>
      <c r="B26" s="102" t="s">
        <v>26</v>
      </c>
      <c r="C26" s="102" t="s">
        <v>101</v>
      </c>
      <c r="D26" s="103" t="s">
        <v>102</v>
      </c>
      <c r="E26" s="102" t="s">
        <v>81</v>
      </c>
      <c r="F26" s="104">
        <v>455</v>
      </c>
      <c r="G26" s="105">
        <v>17.72</v>
      </c>
      <c r="H26" s="106">
        <f t="shared" si="0"/>
        <v>22.15</v>
      </c>
      <c r="I26" s="106">
        <f t="shared" si="1"/>
        <v>8062.6</v>
      </c>
      <c r="J26" s="106">
        <f t="shared" si="2"/>
        <v>10078.25</v>
      </c>
      <c r="K26" s="103" t="s">
        <v>103</v>
      </c>
    </row>
    <row r="27" ht="54" spans="1:11">
      <c r="A27" s="102" t="s">
        <v>104</v>
      </c>
      <c r="B27" s="102" t="s">
        <v>26</v>
      </c>
      <c r="C27" s="102" t="s">
        <v>105</v>
      </c>
      <c r="D27" s="103" t="s">
        <v>106</v>
      </c>
      <c r="E27" s="102" t="s">
        <v>37</v>
      </c>
      <c r="F27" s="104">
        <v>650</v>
      </c>
      <c r="G27" s="105">
        <v>4.42</v>
      </c>
      <c r="H27" s="106">
        <f t="shared" si="0"/>
        <v>5.525</v>
      </c>
      <c r="I27" s="106">
        <f t="shared" si="1"/>
        <v>2873</v>
      </c>
      <c r="J27" s="106">
        <f t="shared" si="2"/>
        <v>3591.25</v>
      </c>
      <c r="K27" s="115" t="s">
        <v>107</v>
      </c>
    </row>
    <row r="28" ht="26.25" customHeight="1" spans="1:11">
      <c r="A28" s="102" t="s">
        <v>108</v>
      </c>
      <c r="B28" s="102" t="s">
        <v>26</v>
      </c>
      <c r="C28" s="102" t="s">
        <v>109</v>
      </c>
      <c r="D28" s="103" t="s">
        <v>110</v>
      </c>
      <c r="E28" s="102" t="s">
        <v>81</v>
      </c>
      <c r="F28" s="104">
        <v>346.44</v>
      </c>
      <c r="G28" s="105">
        <v>15.81</v>
      </c>
      <c r="H28" s="106">
        <f t="shared" si="0"/>
        <v>19.7625</v>
      </c>
      <c r="I28" s="106">
        <f t="shared" si="1"/>
        <v>5477.2164</v>
      </c>
      <c r="J28" s="106">
        <f t="shared" si="2"/>
        <v>6846.5205</v>
      </c>
      <c r="K28" s="115" t="s">
        <v>111</v>
      </c>
    </row>
    <row r="29" ht="36" spans="1:11">
      <c r="A29" s="102" t="s">
        <v>112</v>
      </c>
      <c r="B29" s="102" t="s">
        <v>26</v>
      </c>
      <c r="C29" s="102" t="s">
        <v>113</v>
      </c>
      <c r="D29" s="103" t="s">
        <v>114</v>
      </c>
      <c r="E29" s="102" t="s">
        <v>81</v>
      </c>
      <c r="F29" s="104">
        <v>108.56</v>
      </c>
      <c r="G29" s="105">
        <v>14.3</v>
      </c>
      <c r="H29" s="106">
        <f t="shared" si="0"/>
        <v>17.875</v>
      </c>
      <c r="I29" s="106">
        <f t="shared" si="1"/>
        <v>1552.408</v>
      </c>
      <c r="J29" s="106">
        <f t="shared" si="2"/>
        <v>1940.51</v>
      </c>
      <c r="K29" s="115" t="s">
        <v>115</v>
      </c>
    </row>
    <row r="30" s="88" customFormat="1" ht="18" spans="1:1024">
      <c r="A30" s="102"/>
      <c r="B30" s="102"/>
      <c r="C30" s="102"/>
      <c r="D30" s="103"/>
      <c r="E30" s="102"/>
      <c r="F30" s="104"/>
      <c r="G30" s="106"/>
      <c r="H30" s="107" t="s">
        <v>116</v>
      </c>
      <c r="I30" s="117">
        <f>SUM(I14:I29)</f>
        <v>39608.4644</v>
      </c>
      <c r="J30" s="117">
        <f>SUM(J14:J29)</f>
        <v>49510.5805</v>
      </c>
      <c r="K30" s="118"/>
      <c r="AMH30"/>
      <c r="AMI30"/>
      <c r="AMJ30"/>
    </row>
    <row r="31" ht="27.75" customHeight="1" spans="1:11">
      <c r="A31" s="107">
        <v>2</v>
      </c>
      <c r="B31" s="108"/>
      <c r="C31" s="108"/>
      <c r="D31" s="109" t="s">
        <v>117</v>
      </c>
      <c r="E31" s="109"/>
      <c r="F31" s="109"/>
      <c r="G31" s="109"/>
      <c r="H31" s="109"/>
      <c r="I31" s="109"/>
      <c r="J31" s="109"/>
      <c r="K31" s="109"/>
    </row>
    <row r="32" ht="27.75" customHeight="1" spans="1:11">
      <c r="A32" s="98" t="s">
        <v>118</v>
      </c>
      <c r="B32" s="99"/>
      <c r="C32" s="99"/>
      <c r="D32" s="101" t="s">
        <v>119</v>
      </c>
      <c r="E32" s="101"/>
      <c r="F32" s="101"/>
      <c r="G32" s="101"/>
      <c r="H32" s="101"/>
      <c r="I32" s="101"/>
      <c r="J32" s="101"/>
      <c r="K32" s="101"/>
    </row>
    <row r="33" ht="21" customHeight="1" spans="1:11">
      <c r="A33" s="102" t="s">
        <v>120</v>
      </c>
      <c r="B33" s="102" t="s">
        <v>26</v>
      </c>
      <c r="C33" s="102" t="s">
        <v>121</v>
      </c>
      <c r="D33" s="103" t="s">
        <v>122</v>
      </c>
      <c r="E33" s="102" t="s">
        <v>94</v>
      </c>
      <c r="F33" s="104">
        <v>148.67</v>
      </c>
      <c r="G33" s="105">
        <v>1.41</v>
      </c>
      <c r="H33" s="106">
        <f t="shared" ref="H33:H48" si="3">G33*1.25</f>
        <v>1.7625</v>
      </c>
      <c r="I33" s="106">
        <f t="shared" ref="I33:I48" si="4">F33*G33</f>
        <v>209.6247</v>
      </c>
      <c r="J33" s="106">
        <f t="shared" ref="J33:J48" si="5">F33*H33</f>
        <v>262.030875</v>
      </c>
      <c r="K33" s="103" t="s">
        <v>123</v>
      </c>
    </row>
    <row r="34" ht="36" spans="1:11">
      <c r="A34" s="102" t="s">
        <v>124</v>
      </c>
      <c r="B34" s="102" t="s">
        <v>26</v>
      </c>
      <c r="C34" s="102" t="s">
        <v>125</v>
      </c>
      <c r="D34" s="103" t="s">
        <v>126</v>
      </c>
      <c r="E34" s="102" t="s">
        <v>81</v>
      </c>
      <c r="F34" s="104">
        <v>11.28</v>
      </c>
      <c r="G34" s="105">
        <v>42.18</v>
      </c>
      <c r="H34" s="106">
        <f t="shared" si="3"/>
        <v>52.725</v>
      </c>
      <c r="I34" s="106">
        <f t="shared" si="4"/>
        <v>475.7904</v>
      </c>
      <c r="J34" s="106">
        <f t="shared" si="5"/>
        <v>594.738</v>
      </c>
      <c r="K34" s="103" t="s">
        <v>127</v>
      </c>
    </row>
    <row r="35" ht="18" spans="1:11">
      <c r="A35" s="102" t="s">
        <v>128</v>
      </c>
      <c r="B35" s="102" t="s">
        <v>26</v>
      </c>
      <c r="C35" s="102" t="s">
        <v>129</v>
      </c>
      <c r="D35" s="103" t="s">
        <v>130</v>
      </c>
      <c r="E35" s="102" t="s">
        <v>94</v>
      </c>
      <c r="F35" s="104">
        <v>112.5</v>
      </c>
      <c r="G35" s="105">
        <v>57.42</v>
      </c>
      <c r="H35" s="106">
        <f t="shared" si="3"/>
        <v>71.775</v>
      </c>
      <c r="I35" s="106">
        <f t="shared" si="4"/>
        <v>6459.75</v>
      </c>
      <c r="J35" s="106">
        <f t="shared" si="5"/>
        <v>8074.6875</v>
      </c>
      <c r="K35" s="103" t="s">
        <v>131</v>
      </c>
    </row>
    <row r="36" ht="30.75" customHeight="1" spans="1:11">
      <c r="A36" s="102" t="s">
        <v>132</v>
      </c>
      <c r="B36" s="102" t="s">
        <v>26</v>
      </c>
      <c r="C36" s="102" t="s">
        <v>133</v>
      </c>
      <c r="D36" s="103" t="s">
        <v>134</v>
      </c>
      <c r="E36" s="102" t="s">
        <v>81</v>
      </c>
      <c r="F36" s="104">
        <v>4.46</v>
      </c>
      <c r="G36" s="105">
        <v>167.47</v>
      </c>
      <c r="H36" s="106">
        <f t="shared" si="3"/>
        <v>209.3375</v>
      </c>
      <c r="I36" s="106">
        <f t="shared" si="4"/>
        <v>746.9162</v>
      </c>
      <c r="J36" s="106">
        <f t="shared" si="5"/>
        <v>933.64525</v>
      </c>
      <c r="K36" s="115" t="s">
        <v>135</v>
      </c>
    </row>
    <row r="37" ht="66" customHeight="1" spans="1:11">
      <c r="A37" s="102" t="s">
        <v>136</v>
      </c>
      <c r="B37" s="102" t="s">
        <v>26</v>
      </c>
      <c r="C37" s="102" t="s">
        <v>137</v>
      </c>
      <c r="D37" s="103" t="s">
        <v>138</v>
      </c>
      <c r="E37" s="102" t="s">
        <v>37</v>
      </c>
      <c r="F37" s="104">
        <v>118.92</v>
      </c>
      <c r="G37" s="105">
        <v>92.95</v>
      </c>
      <c r="H37" s="106">
        <f t="shared" si="3"/>
        <v>116.1875</v>
      </c>
      <c r="I37" s="106">
        <f t="shared" si="4"/>
        <v>11053.614</v>
      </c>
      <c r="J37" s="106">
        <f t="shared" si="5"/>
        <v>13817.0175</v>
      </c>
      <c r="K37" s="103" t="s">
        <v>139</v>
      </c>
    </row>
    <row r="38" ht="144" spans="1:11">
      <c r="A38" s="102" t="s">
        <v>140</v>
      </c>
      <c r="B38" s="102" t="s">
        <v>26</v>
      </c>
      <c r="C38" s="102" t="s">
        <v>141</v>
      </c>
      <c r="D38" s="103" t="s">
        <v>142</v>
      </c>
      <c r="E38" s="102" t="s">
        <v>57</v>
      </c>
      <c r="F38" s="104">
        <v>1050.04</v>
      </c>
      <c r="G38" s="105">
        <v>11.12</v>
      </c>
      <c r="H38" s="106">
        <f t="shared" si="3"/>
        <v>13.9</v>
      </c>
      <c r="I38" s="106">
        <f t="shared" si="4"/>
        <v>11676.4448</v>
      </c>
      <c r="J38" s="106">
        <f t="shared" si="5"/>
        <v>14595.556</v>
      </c>
      <c r="K38" s="103" t="s">
        <v>143</v>
      </c>
    </row>
    <row r="39" ht="36" spans="1:11">
      <c r="A39" s="102" t="s">
        <v>144</v>
      </c>
      <c r="B39" s="102" t="s">
        <v>26</v>
      </c>
      <c r="C39" s="102" t="s">
        <v>145</v>
      </c>
      <c r="D39" s="103" t="s">
        <v>146</v>
      </c>
      <c r="E39" s="102" t="s">
        <v>37</v>
      </c>
      <c r="F39" s="104">
        <v>44.6</v>
      </c>
      <c r="G39" s="105">
        <v>91.06</v>
      </c>
      <c r="H39" s="106">
        <f t="shared" si="3"/>
        <v>113.825</v>
      </c>
      <c r="I39" s="106">
        <f t="shared" si="4"/>
        <v>4061.276</v>
      </c>
      <c r="J39" s="106">
        <f t="shared" si="5"/>
        <v>5076.595</v>
      </c>
      <c r="K39" s="103" t="s">
        <v>147</v>
      </c>
    </row>
    <row r="40" ht="36" spans="1:11">
      <c r="A40" s="102" t="s">
        <v>148</v>
      </c>
      <c r="B40" s="102" t="s">
        <v>26</v>
      </c>
      <c r="C40" s="102" t="s">
        <v>149</v>
      </c>
      <c r="D40" s="103" t="s">
        <v>150</v>
      </c>
      <c r="E40" s="102" t="s">
        <v>37</v>
      </c>
      <c r="F40" s="104">
        <v>18</v>
      </c>
      <c r="G40" s="105">
        <v>232.72</v>
      </c>
      <c r="H40" s="106">
        <f t="shared" si="3"/>
        <v>290.9</v>
      </c>
      <c r="I40" s="106">
        <f t="shared" si="4"/>
        <v>4188.96</v>
      </c>
      <c r="J40" s="106">
        <f t="shared" si="5"/>
        <v>5236.2</v>
      </c>
      <c r="K40" s="103" t="s">
        <v>151</v>
      </c>
    </row>
    <row r="41" ht="86.45" customHeight="1" spans="1:11">
      <c r="A41" s="102" t="s">
        <v>152</v>
      </c>
      <c r="B41" s="102" t="s">
        <v>26</v>
      </c>
      <c r="C41" s="102" t="s">
        <v>153</v>
      </c>
      <c r="D41" s="103" t="s">
        <v>154</v>
      </c>
      <c r="E41" s="102" t="s">
        <v>81</v>
      </c>
      <c r="F41" s="104">
        <f>8.92+2.4+6.24</f>
        <v>17.56</v>
      </c>
      <c r="G41" s="105">
        <v>436.41</v>
      </c>
      <c r="H41" s="106">
        <f t="shared" si="3"/>
        <v>545.5125</v>
      </c>
      <c r="I41" s="106">
        <f t="shared" si="4"/>
        <v>7663.3596</v>
      </c>
      <c r="J41" s="106">
        <f t="shared" si="5"/>
        <v>9579.1995</v>
      </c>
      <c r="K41" s="103" t="s">
        <v>155</v>
      </c>
    </row>
    <row r="42" ht="36" spans="1:11">
      <c r="A42" s="102" t="s">
        <v>156</v>
      </c>
      <c r="B42" s="102" t="s">
        <v>26</v>
      </c>
      <c r="C42" s="102" t="s">
        <v>157</v>
      </c>
      <c r="D42" s="103" t="s">
        <v>158</v>
      </c>
      <c r="E42" s="102" t="s">
        <v>81</v>
      </c>
      <c r="F42" s="104">
        <v>8.92</v>
      </c>
      <c r="G42" s="105">
        <v>142.28</v>
      </c>
      <c r="H42" s="106">
        <f t="shared" si="3"/>
        <v>177.85</v>
      </c>
      <c r="I42" s="106">
        <f t="shared" si="4"/>
        <v>1269.1376</v>
      </c>
      <c r="J42" s="106">
        <f t="shared" si="5"/>
        <v>1586.422</v>
      </c>
      <c r="K42" s="115" t="s">
        <v>159</v>
      </c>
    </row>
    <row r="43" ht="36" spans="1:11">
      <c r="A43" s="102" t="s">
        <v>160</v>
      </c>
      <c r="B43" s="102" t="s">
        <v>26</v>
      </c>
      <c r="C43" s="102" t="s">
        <v>161</v>
      </c>
      <c r="D43" s="103" t="s">
        <v>162</v>
      </c>
      <c r="E43" s="102" t="s">
        <v>81</v>
      </c>
      <c r="F43" s="104">
        <f>2.4+6.24</f>
        <v>8.64</v>
      </c>
      <c r="G43" s="105">
        <v>98.28</v>
      </c>
      <c r="H43" s="106">
        <f t="shared" si="3"/>
        <v>122.85</v>
      </c>
      <c r="I43" s="106">
        <f t="shared" si="4"/>
        <v>849.1392</v>
      </c>
      <c r="J43" s="106">
        <f t="shared" si="5"/>
        <v>1061.424</v>
      </c>
      <c r="K43" s="115" t="s">
        <v>163</v>
      </c>
    </row>
    <row r="44" ht="36" spans="1:11">
      <c r="A44" s="102" t="s">
        <v>164</v>
      </c>
      <c r="B44" s="102" t="s">
        <v>26</v>
      </c>
      <c r="C44" s="102" t="s">
        <v>165</v>
      </c>
      <c r="D44" s="103" t="s">
        <v>166</v>
      </c>
      <c r="E44" s="102" t="s">
        <v>37</v>
      </c>
      <c r="F44" s="104">
        <v>237.32</v>
      </c>
      <c r="G44" s="105">
        <v>6.32</v>
      </c>
      <c r="H44" s="106">
        <f t="shared" si="3"/>
        <v>7.9</v>
      </c>
      <c r="I44" s="106">
        <f t="shared" si="4"/>
        <v>1499.8624</v>
      </c>
      <c r="J44" s="106">
        <f t="shared" si="5"/>
        <v>1874.828</v>
      </c>
      <c r="K44" s="103" t="s">
        <v>167</v>
      </c>
    </row>
    <row r="45" ht="36" spans="1:11">
      <c r="A45" s="102" t="s">
        <v>168</v>
      </c>
      <c r="B45" s="102" t="s">
        <v>26</v>
      </c>
      <c r="C45" s="102" t="s">
        <v>169</v>
      </c>
      <c r="D45" s="103" t="s">
        <v>170</v>
      </c>
      <c r="E45" s="102" t="s">
        <v>81</v>
      </c>
      <c r="F45" s="104">
        <v>2.36</v>
      </c>
      <c r="G45" s="105">
        <v>780.45</v>
      </c>
      <c r="H45" s="106">
        <f t="shared" si="3"/>
        <v>975.5625</v>
      </c>
      <c r="I45" s="106">
        <f t="shared" si="4"/>
        <v>1841.862</v>
      </c>
      <c r="J45" s="106">
        <f t="shared" si="5"/>
        <v>2302.3275</v>
      </c>
      <c r="K45" s="103" t="s">
        <v>171</v>
      </c>
    </row>
    <row r="46" ht="18" spans="1:11">
      <c r="A46" s="102" t="s">
        <v>172</v>
      </c>
      <c r="B46" s="102" t="s">
        <v>26</v>
      </c>
      <c r="C46" s="102" t="s">
        <v>173</v>
      </c>
      <c r="D46" s="103" t="s">
        <v>174</v>
      </c>
      <c r="E46" s="102" t="s">
        <v>94</v>
      </c>
      <c r="F46" s="104">
        <v>148.67</v>
      </c>
      <c r="G46" s="105">
        <v>10.14</v>
      </c>
      <c r="H46" s="106">
        <f t="shared" si="3"/>
        <v>12.675</v>
      </c>
      <c r="I46" s="106">
        <f t="shared" si="4"/>
        <v>1507.5138</v>
      </c>
      <c r="J46" s="106">
        <f t="shared" si="5"/>
        <v>1884.39225</v>
      </c>
      <c r="K46" s="115" t="s">
        <v>175</v>
      </c>
    </row>
    <row r="47" ht="36" spans="1:11">
      <c r="A47" s="102" t="s">
        <v>176</v>
      </c>
      <c r="B47" s="102" t="s">
        <v>26</v>
      </c>
      <c r="C47" s="102" t="s">
        <v>177</v>
      </c>
      <c r="D47" s="103" t="s">
        <v>178</v>
      </c>
      <c r="E47" s="102" t="s">
        <v>37</v>
      </c>
      <c r="F47" s="104">
        <v>118.66</v>
      </c>
      <c r="G47" s="105">
        <v>39.56</v>
      </c>
      <c r="H47" s="106">
        <f t="shared" si="3"/>
        <v>49.45</v>
      </c>
      <c r="I47" s="106">
        <f t="shared" si="4"/>
        <v>4694.1896</v>
      </c>
      <c r="J47" s="106">
        <f t="shared" si="5"/>
        <v>5867.737</v>
      </c>
      <c r="K47" s="115" t="s">
        <v>179</v>
      </c>
    </row>
    <row r="48" ht="18" spans="1:11">
      <c r="A48" s="102" t="s">
        <v>180</v>
      </c>
      <c r="B48" s="102" t="s">
        <v>26</v>
      </c>
      <c r="C48" s="102" t="s">
        <v>181</v>
      </c>
      <c r="D48" s="103" t="s">
        <v>182</v>
      </c>
      <c r="E48" s="102" t="s">
        <v>37</v>
      </c>
      <c r="F48" s="104">
        <v>118.66</v>
      </c>
      <c r="G48" s="105">
        <v>28.28</v>
      </c>
      <c r="H48" s="106">
        <f t="shared" si="3"/>
        <v>35.35</v>
      </c>
      <c r="I48" s="106">
        <f t="shared" si="4"/>
        <v>3355.7048</v>
      </c>
      <c r="J48" s="106">
        <f t="shared" si="5"/>
        <v>4194.631</v>
      </c>
      <c r="K48" s="115" t="s">
        <v>179</v>
      </c>
    </row>
    <row r="49" s="88" customFormat="1" ht="18" spans="1:1024">
      <c r="A49" s="102"/>
      <c r="B49" s="102"/>
      <c r="C49" s="110"/>
      <c r="D49" s="103"/>
      <c r="E49" s="102"/>
      <c r="F49" s="104"/>
      <c r="G49" s="106"/>
      <c r="H49" s="107" t="s">
        <v>116</v>
      </c>
      <c r="I49" s="117">
        <f>SUM(I33:I48)</f>
        <v>61553.1451</v>
      </c>
      <c r="J49" s="117">
        <f>SUM(J33:J48)</f>
        <v>76941.431375</v>
      </c>
      <c r="K49" s="115"/>
      <c r="AMH49"/>
      <c r="AMI49"/>
      <c r="AMJ49"/>
    </row>
    <row r="50" ht="27.75" customHeight="1" spans="1:11">
      <c r="A50" s="98" t="s">
        <v>183</v>
      </c>
      <c r="B50" s="99"/>
      <c r="C50" s="99"/>
      <c r="D50" s="101" t="s">
        <v>184</v>
      </c>
      <c r="E50" s="101"/>
      <c r="F50" s="101"/>
      <c r="G50" s="101"/>
      <c r="H50" s="101"/>
      <c r="I50" s="101"/>
      <c r="J50" s="101"/>
      <c r="K50" s="100"/>
    </row>
    <row r="51" ht="25.5" customHeight="1" spans="1:11">
      <c r="A51" s="102" t="s">
        <v>185</v>
      </c>
      <c r="B51" s="102" t="s">
        <v>26</v>
      </c>
      <c r="C51" s="110" t="s">
        <v>121</v>
      </c>
      <c r="D51" s="103" t="s">
        <v>122</v>
      </c>
      <c r="E51" s="102" t="s">
        <v>94</v>
      </c>
      <c r="F51" s="104">
        <v>33.37</v>
      </c>
      <c r="G51" s="105">
        <v>1.41</v>
      </c>
      <c r="H51" s="106">
        <f t="shared" ref="H51:H71" si="6">G51*1.25</f>
        <v>1.7625</v>
      </c>
      <c r="I51" s="106">
        <f t="shared" ref="I51:I71" si="7">F51*G51</f>
        <v>47.0517</v>
      </c>
      <c r="J51" s="106">
        <f t="shared" ref="J51:J71" si="8">F51*H51</f>
        <v>58.814625</v>
      </c>
      <c r="K51" s="103" t="s">
        <v>186</v>
      </c>
    </row>
    <row r="52" ht="82.15" customHeight="1" spans="1:11">
      <c r="A52" s="102" t="s">
        <v>187</v>
      </c>
      <c r="B52" s="102" t="s">
        <v>26</v>
      </c>
      <c r="C52" s="110" t="s">
        <v>125</v>
      </c>
      <c r="D52" s="103" t="s">
        <v>126</v>
      </c>
      <c r="E52" s="102" t="s">
        <v>81</v>
      </c>
      <c r="F52" s="104">
        <v>4.44</v>
      </c>
      <c r="G52" s="105">
        <v>42.18</v>
      </c>
      <c r="H52" s="106">
        <f t="shared" si="6"/>
        <v>52.725</v>
      </c>
      <c r="I52" s="106">
        <f t="shared" si="7"/>
        <v>187.2792</v>
      </c>
      <c r="J52" s="106">
        <f t="shared" si="8"/>
        <v>234.099</v>
      </c>
      <c r="K52" s="103" t="s">
        <v>188</v>
      </c>
    </row>
    <row r="53" ht="18" spans="1:11">
      <c r="A53" s="102" t="s">
        <v>189</v>
      </c>
      <c r="B53" s="102" t="s">
        <v>26</v>
      </c>
      <c r="C53" s="110" t="s">
        <v>129</v>
      </c>
      <c r="D53" s="103" t="s">
        <v>130</v>
      </c>
      <c r="E53" s="102" t="s">
        <v>94</v>
      </c>
      <c r="F53" s="104">
        <f>17*2.5</f>
        <v>42.5</v>
      </c>
      <c r="G53" s="105">
        <v>57.42</v>
      </c>
      <c r="H53" s="106">
        <f t="shared" si="6"/>
        <v>71.775</v>
      </c>
      <c r="I53" s="106">
        <f t="shared" si="7"/>
        <v>2440.35</v>
      </c>
      <c r="J53" s="106">
        <f t="shared" si="8"/>
        <v>3050.4375</v>
      </c>
      <c r="K53" s="103" t="s">
        <v>190</v>
      </c>
    </row>
    <row r="54" ht="54" spans="1:11">
      <c r="A54" s="102" t="s">
        <v>191</v>
      </c>
      <c r="B54" s="102" t="s">
        <v>26</v>
      </c>
      <c r="C54" s="110" t="s">
        <v>133</v>
      </c>
      <c r="D54" s="103" t="s">
        <v>192</v>
      </c>
      <c r="E54" s="102" t="s">
        <v>81</v>
      </c>
      <c r="F54" s="104">
        <v>2.11</v>
      </c>
      <c r="G54" s="105">
        <v>167.47</v>
      </c>
      <c r="H54" s="106">
        <f t="shared" si="6"/>
        <v>209.3375</v>
      </c>
      <c r="I54" s="106">
        <f t="shared" si="7"/>
        <v>353.3617</v>
      </c>
      <c r="J54" s="106">
        <f t="shared" si="8"/>
        <v>441.702125</v>
      </c>
      <c r="K54" s="103" t="s">
        <v>193</v>
      </c>
    </row>
    <row r="55" ht="54" spans="1:11">
      <c r="A55" s="102" t="s">
        <v>194</v>
      </c>
      <c r="B55" s="102" t="s">
        <v>26</v>
      </c>
      <c r="C55" s="110" t="s">
        <v>137</v>
      </c>
      <c r="D55" s="103" t="s">
        <v>138</v>
      </c>
      <c r="E55" s="102" t="s">
        <v>37</v>
      </c>
      <c r="F55" s="104">
        <v>46.71</v>
      </c>
      <c r="G55" s="105">
        <v>92.95</v>
      </c>
      <c r="H55" s="106">
        <f t="shared" si="6"/>
        <v>116.1875</v>
      </c>
      <c r="I55" s="106">
        <f t="shared" si="7"/>
        <v>4341.6945</v>
      </c>
      <c r="J55" s="106">
        <f t="shared" si="8"/>
        <v>5427.118125</v>
      </c>
      <c r="K55" s="103" t="s">
        <v>195</v>
      </c>
    </row>
    <row r="56" ht="24.75" customHeight="1" spans="1:11">
      <c r="A56" s="102" t="s">
        <v>196</v>
      </c>
      <c r="B56" s="102" t="s">
        <v>26</v>
      </c>
      <c r="C56" s="110" t="s">
        <v>197</v>
      </c>
      <c r="D56" s="103" t="s">
        <v>198</v>
      </c>
      <c r="E56" s="102" t="s">
        <v>94</v>
      </c>
      <c r="F56" s="111">
        <v>3.3</v>
      </c>
      <c r="G56" s="105">
        <v>26.59</v>
      </c>
      <c r="H56" s="106">
        <f t="shared" si="6"/>
        <v>33.2375</v>
      </c>
      <c r="I56" s="106">
        <f t="shared" si="7"/>
        <v>87.747</v>
      </c>
      <c r="J56" s="106">
        <f t="shared" si="8"/>
        <v>109.68375</v>
      </c>
      <c r="K56" s="115" t="s">
        <v>199</v>
      </c>
    </row>
    <row r="57" ht="36" spans="1:11">
      <c r="A57" s="102" t="s">
        <v>200</v>
      </c>
      <c r="B57" s="102" t="s">
        <v>26</v>
      </c>
      <c r="C57" s="110" t="s">
        <v>201</v>
      </c>
      <c r="D57" s="103" t="s">
        <v>202</v>
      </c>
      <c r="E57" s="102" t="s">
        <v>94</v>
      </c>
      <c r="F57" s="111">
        <f>9.33+2.68</f>
        <v>12.01</v>
      </c>
      <c r="G57" s="105">
        <v>42.96</v>
      </c>
      <c r="H57" s="106">
        <f t="shared" si="6"/>
        <v>53.7</v>
      </c>
      <c r="I57" s="106">
        <f t="shared" si="7"/>
        <v>515.9496</v>
      </c>
      <c r="J57" s="106">
        <f t="shared" si="8"/>
        <v>644.937</v>
      </c>
      <c r="K57" s="115" t="s">
        <v>203</v>
      </c>
    </row>
    <row r="58" ht="54" spans="1:11">
      <c r="A58" s="102" t="s">
        <v>204</v>
      </c>
      <c r="B58" s="102" t="s">
        <v>26</v>
      </c>
      <c r="C58" s="110" t="s">
        <v>205</v>
      </c>
      <c r="D58" s="103" t="s">
        <v>206</v>
      </c>
      <c r="E58" s="102" t="s">
        <v>37</v>
      </c>
      <c r="F58" s="111">
        <v>11.049</v>
      </c>
      <c r="G58" s="105">
        <v>16.89</v>
      </c>
      <c r="H58" s="106">
        <f t="shared" si="6"/>
        <v>21.1125</v>
      </c>
      <c r="I58" s="106">
        <f t="shared" si="7"/>
        <v>186.61761</v>
      </c>
      <c r="J58" s="106">
        <f t="shared" si="8"/>
        <v>233.2720125</v>
      </c>
      <c r="K58" s="115" t="s">
        <v>207</v>
      </c>
    </row>
    <row r="59" ht="198.2" customHeight="1" spans="1:11">
      <c r="A59" s="102" t="s">
        <v>208</v>
      </c>
      <c r="B59" s="102" t="s">
        <v>26</v>
      </c>
      <c r="C59" s="110" t="s">
        <v>141</v>
      </c>
      <c r="D59" s="103" t="s">
        <v>142</v>
      </c>
      <c r="E59" s="102" t="s">
        <v>57</v>
      </c>
      <c r="F59" s="104">
        <v>463.92</v>
      </c>
      <c r="G59" s="105">
        <v>11.12</v>
      </c>
      <c r="H59" s="106">
        <f t="shared" si="6"/>
        <v>13.9</v>
      </c>
      <c r="I59" s="106">
        <f t="shared" si="7"/>
        <v>5158.7904</v>
      </c>
      <c r="J59" s="106">
        <f t="shared" si="8"/>
        <v>6448.488</v>
      </c>
      <c r="K59" s="119" t="s">
        <v>209</v>
      </c>
    </row>
    <row r="60" ht="36" spans="1:11">
      <c r="A60" s="102" t="s">
        <v>210</v>
      </c>
      <c r="B60" s="102" t="s">
        <v>26</v>
      </c>
      <c r="C60" s="102" t="s">
        <v>145</v>
      </c>
      <c r="D60" s="103" t="s">
        <v>146</v>
      </c>
      <c r="E60" s="102" t="s">
        <v>37</v>
      </c>
      <c r="F60" s="104">
        <f>20.02/2</f>
        <v>10.01</v>
      </c>
      <c r="G60" s="105">
        <v>91.06</v>
      </c>
      <c r="H60" s="106">
        <f t="shared" si="6"/>
        <v>113.825</v>
      </c>
      <c r="I60" s="106">
        <f t="shared" si="7"/>
        <v>911.5106</v>
      </c>
      <c r="J60" s="106">
        <f t="shared" si="8"/>
        <v>1139.38825</v>
      </c>
      <c r="K60" s="103" t="s">
        <v>211</v>
      </c>
    </row>
    <row r="61" ht="62.85" customHeight="1" spans="1:11">
      <c r="A61" s="102" t="s">
        <v>212</v>
      </c>
      <c r="B61" s="102" t="s">
        <v>26</v>
      </c>
      <c r="C61" s="110" t="s">
        <v>149</v>
      </c>
      <c r="D61" s="103" t="s">
        <v>150</v>
      </c>
      <c r="E61" s="102" t="s">
        <v>37</v>
      </c>
      <c r="F61" s="104">
        <v>9.09</v>
      </c>
      <c r="G61" s="105">
        <v>232.72</v>
      </c>
      <c r="H61" s="106">
        <f t="shared" si="6"/>
        <v>290.9</v>
      </c>
      <c r="I61" s="106">
        <f t="shared" si="7"/>
        <v>2115.4248</v>
      </c>
      <c r="J61" s="106">
        <f t="shared" si="8"/>
        <v>2644.281</v>
      </c>
      <c r="K61" s="119" t="s">
        <v>213</v>
      </c>
    </row>
    <row r="62" ht="72" spans="1:11">
      <c r="A62" s="102" t="s">
        <v>214</v>
      </c>
      <c r="B62" s="102" t="s">
        <v>26</v>
      </c>
      <c r="C62" s="110" t="s">
        <v>153</v>
      </c>
      <c r="D62" s="103" t="s">
        <v>154</v>
      </c>
      <c r="E62" s="102" t="s">
        <v>81</v>
      </c>
      <c r="F62" s="104">
        <f>3+1.08+1.33+0.7</f>
        <v>6.11</v>
      </c>
      <c r="G62" s="105">
        <v>436.41</v>
      </c>
      <c r="H62" s="106">
        <f t="shared" si="6"/>
        <v>545.5125</v>
      </c>
      <c r="I62" s="106">
        <f t="shared" si="7"/>
        <v>2666.4651</v>
      </c>
      <c r="J62" s="106">
        <f t="shared" si="8"/>
        <v>3333.081375</v>
      </c>
      <c r="K62" s="103" t="s">
        <v>215</v>
      </c>
    </row>
    <row r="63" ht="36" spans="1:11">
      <c r="A63" s="102" t="s">
        <v>216</v>
      </c>
      <c r="B63" s="102" t="s">
        <v>26</v>
      </c>
      <c r="C63" s="110" t="s">
        <v>157</v>
      </c>
      <c r="D63" s="103" t="s">
        <v>158</v>
      </c>
      <c r="E63" s="102" t="s">
        <v>81</v>
      </c>
      <c r="F63" s="104">
        <v>3</v>
      </c>
      <c r="G63" s="105">
        <v>142.28</v>
      </c>
      <c r="H63" s="106">
        <f t="shared" si="6"/>
        <v>177.85</v>
      </c>
      <c r="I63" s="106">
        <f t="shared" si="7"/>
        <v>426.84</v>
      </c>
      <c r="J63" s="106">
        <f t="shared" si="8"/>
        <v>533.55</v>
      </c>
      <c r="K63" s="115" t="s">
        <v>217</v>
      </c>
    </row>
    <row r="64" ht="54" spans="1:11">
      <c r="A64" s="102" t="s">
        <v>218</v>
      </c>
      <c r="B64" s="102" t="s">
        <v>26</v>
      </c>
      <c r="C64" s="110" t="s">
        <v>161</v>
      </c>
      <c r="D64" s="103" t="s">
        <v>162</v>
      </c>
      <c r="E64" s="102" t="s">
        <v>81</v>
      </c>
      <c r="F64" s="104">
        <f>2.41+0.7</f>
        <v>3.11</v>
      </c>
      <c r="G64" s="105">
        <v>98.28</v>
      </c>
      <c r="H64" s="106">
        <f t="shared" si="6"/>
        <v>122.85</v>
      </c>
      <c r="I64" s="106">
        <f t="shared" si="7"/>
        <v>305.6508</v>
      </c>
      <c r="J64" s="106">
        <f t="shared" si="8"/>
        <v>382.0635</v>
      </c>
      <c r="K64" s="103" t="s">
        <v>219</v>
      </c>
    </row>
    <row r="65" ht="36" spans="1:11">
      <c r="A65" s="102" t="s">
        <v>220</v>
      </c>
      <c r="B65" s="102" t="s">
        <v>26</v>
      </c>
      <c r="C65" s="110" t="s">
        <v>165</v>
      </c>
      <c r="D65" s="103" t="s">
        <v>166</v>
      </c>
      <c r="E65" s="102" t="s">
        <v>37</v>
      </c>
      <c r="F65" s="104">
        <v>80.08</v>
      </c>
      <c r="G65" s="105">
        <v>6.32</v>
      </c>
      <c r="H65" s="106">
        <f t="shared" si="6"/>
        <v>7.9</v>
      </c>
      <c r="I65" s="106">
        <f t="shared" si="7"/>
        <v>506.1056</v>
      </c>
      <c r="J65" s="106">
        <f t="shared" si="8"/>
        <v>632.632</v>
      </c>
      <c r="K65" s="103" t="s">
        <v>221</v>
      </c>
    </row>
    <row r="66" ht="36" spans="1:11">
      <c r="A66" s="102" t="s">
        <v>222</v>
      </c>
      <c r="B66" s="102" t="s">
        <v>26</v>
      </c>
      <c r="C66" s="110" t="s">
        <v>169</v>
      </c>
      <c r="D66" s="103" t="s">
        <v>170</v>
      </c>
      <c r="E66" s="102" t="s">
        <v>81</v>
      </c>
      <c r="F66" s="104">
        <v>0.8</v>
      </c>
      <c r="G66" s="105">
        <v>780.45</v>
      </c>
      <c r="H66" s="106">
        <f t="shared" si="6"/>
        <v>975.5625</v>
      </c>
      <c r="I66" s="106">
        <f t="shared" si="7"/>
        <v>624.36</v>
      </c>
      <c r="J66" s="106">
        <f t="shared" si="8"/>
        <v>780.45</v>
      </c>
      <c r="K66" s="103" t="s">
        <v>223</v>
      </c>
    </row>
    <row r="67" ht="18" spans="1:11">
      <c r="A67" s="102" t="s">
        <v>224</v>
      </c>
      <c r="B67" s="102" t="s">
        <v>26</v>
      </c>
      <c r="C67" s="102" t="s">
        <v>173</v>
      </c>
      <c r="D67" s="103" t="s">
        <v>174</v>
      </c>
      <c r="E67" s="102" t="s">
        <v>94</v>
      </c>
      <c r="F67" s="104">
        <v>33.37</v>
      </c>
      <c r="G67" s="105">
        <v>10.14</v>
      </c>
      <c r="H67" s="106">
        <f t="shared" si="6"/>
        <v>12.675</v>
      </c>
      <c r="I67" s="106">
        <f t="shared" si="7"/>
        <v>338.3718</v>
      </c>
      <c r="J67" s="106">
        <f t="shared" si="8"/>
        <v>422.96475</v>
      </c>
      <c r="K67" s="115" t="s">
        <v>225</v>
      </c>
    </row>
    <row r="68" ht="36" spans="1:11">
      <c r="A68" s="102" t="s">
        <v>226</v>
      </c>
      <c r="B68" s="102" t="s">
        <v>26</v>
      </c>
      <c r="C68" s="102" t="s">
        <v>177</v>
      </c>
      <c r="D68" s="103" t="s">
        <v>178</v>
      </c>
      <c r="E68" s="102" t="s">
        <v>37</v>
      </c>
      <c r="F68" s="104">
        <v>53.39</v>
      </c>
      <c r="G68" s="105">
        <v>39.56</v>
      </c>
      <c r="H68" s="106">
        <f t="shared" si="6"/>
        <v>49.45</v>
      </c>
      <c r="I68" s="106">
        <f t="shared" si="7"/>
        <v>2112.1084</v>
      </c>
      <c r="J68" s="106">
        <f t="shared" si="8"/>
        <v>2640.1355</v>
      </c>
      <c r="K68" s="103" t="s">
        <v>227</v>
      </c>
    </row>
    <row r="69" ht="18" spans="1:11">
      <c r="A69" s="102" t="s">
        <v>228</v>
      </c>
      <c r="B69" s="102" t="s">
        <v>26</v>
      </c>
      <c r="C69" s="102" t="s">
        <v>181</v>
      </c>
      <c r="D69" s="103" t="s">
        <v>182</v>
      </c>
      <c r="E69" s="102" t="s">
        <v>37</v>
      </c>
      <c r="F69" s="104">
        <v>53.39</v>
      </c>
      <c r="G69" s="105">
        <v>28.28</v>
      </c>
      <c r="H69" s="106">
        <f t="shared" si="6"/>
        <v>35.35</v>
      </c>
      <c r="I69" s="106">
        <f t="shared" si="7"/>
        <v>1509.8692</v>
      </c>
      <c r="J69" s="106">
        <f t="shared" si="8"/>
        <v>1887.3365</v>
      </c>
      <c r="K69" s="103" t="s">
        <v>227</v>
      </c>
    </row>
    <row r="70" ht="104.45" customHeight="1" spans="1:11">
      <c r="A70" s="102" t="s">
        <v>229</v>
      </c>
      <c r="B70" s="102" t="s">
        <v>230</v>
      </c>
      <c r="C70" s="110">
        <v>99837</v>
      </c>
      <c r="D70" s="103" t="s">
        <v>231</v>
      </c>
      <c r="E70" s="102" t="s">
        <v>94</v>
      </c>
      <c r="F70" s="104">
        <v>22</v>
      </c>
      <c r="G70" s="105">
        <v>625.55</v>
      </c>
      <c r="H70" s="106">
        <f t="shared" si="6"/>
        <v>781.9375</v>
      </c>
      <c r="I70" s="106">
        <f t="shared" si="7"/>
        <v>13762.1</v>
      </c>
      <c r="J70" s="106">
        <f t="shared" si="8"/>
        <v>17202.625</v>
      </c>
      <c r="K70" s="115" t="s">
        <v>232</v>
      </c>
    </row>
    <row r="71" ht="36" spans="1:11">
      <c r="A71" s="102" t="s">
        <v>233</v>
      </c>
      <c r="B71" s="102" t="s">
        <v>26</v>
      </c>
      <c r="C71" s="110" t="s">
        <v>234</v>
      </c>
      <c r="D71" s="103" t="s">
        <v>235</v>
      </c>
      <c r="E71" s="102" t="s">
        <v>37</v>
      </c>
      <c r="F71" s="104">
        <v>24.2</v>
      </c>
      <c r="G71" s="105">
        <v>41.9</v>
      </c>
      <c r="H71" s="106">
        <f t="shared" si="6"/>
        <v>52.375</v>
      </c>
      <c r="I71" s="106">
        <f t="shared" si="7"/>
        <v>1013.98</v>
      </c>
      <c r="J71" s="106">
        <f t="shared" si="8"/>
        <v>1267.475</v>
      </c>
      <c r="K71" s="115" t="s">
        <v>236</v>
      </c>
    </row>
    <row r="72" s="88" customFormat="1" ht="18" spans="1:1024">
      <c r="A72" s="102"/>
      <c r="B72" s="102"/>
      <c r="C72" s="110"/>
      <c r="D72" s="103"/>
      <c r="E72" s="102"/>
      <c r="F72" s="104"/>
      <c r="G72" s="106"/>
      <c r="H72" s="107" t="s">
        <v>116</v>
      </c>
      <c r="I72" s="117">
        <f>SUM(I51:I71)</f>
        <v>39611.62801</v>
      </c>
      <c r="J72" s="117">
        <f>SUM(J51:J71)</f>
        <v>49514.5350125</v>
      </c>
      <c r="K72" s="115"/>
      <c r="AMH72"/>
      <c r="AMI72"/>
      <c r="AMJ72"/>
    </row>
    <row r="73" ht="27.75" customHeight="1" spans="1:11">
      <c r="A73" s="98" t="s">
        <v>237</v>
      </c>
      <c r="B73" s="99"/>
      <c r="C73" s="99"/>
      <c r="D73" s="101" t="s">
        <v>238</v>
      </c>
      <c r="E73" s="101"/>
      <c r="F73" s="101"/>
      <c r="G73" s="101"/>
      <c r="H73" s="101"/>
      <c r="I73" s="101"/>
      <c r="J73" s="101"/>
      <c r="K73" s="100"/>
    </row>
    <row r="74" ht="36" spans="1:11">
      <c r="A74" s="102" t="s">
        <v>239</v>
      </c>
      <c r="B74" s="102" t="s">
        <v>26</v>
      </c>
      <c r="C74" s="110" t="s">
        <v>125</v>
      </c>
      <c r="D74" s="103" t="s">
        <v>126</v>
      </c>
      <c r="E74" s="102" t="s">
        <v>81</v>
      </c>
      <c r="F74" s="104">
        <v>9.92</v>
      </c>
      <c r="G74" s="105">
        <v>42.18</v>
      </c>
      <c r="H74" s="106">
        <f t="shared" ref="H74:H87" si="9">G74*1.25</f>
        <v>52.725</v>
      </c>
      <c r="I74" s="106">
        <f t="shared" ref="I74:I87" si="10">F74*G74</f>
        <v>418.4256</v>
      </c>
      <c r="J74" s="106">
        <f t="shared" ref="J74:J87" si="11">F74*H74</f>
        <v>523.032</v>
      </c>
      <c r="K74" s="115" t="s">
        <v>240</v>
      </c>
    </row>
    <row r="75" ht="18" spans="1:11">
      <c r="A75" s="102" t="s">
        <v>241</v>
      </c>
      <c r="B75" s="102" t="s">
        <v>26</v>
      </c>
      <c r="C75" s="110" t="s">
        <v>242</v>
      </c>
      <c r="D75" s="103" t="s">
        <v>243</v>
      </c>
      <c r="E75" s="102" t="s">
        <v>81</v>
      </c>
      <c r="F75" s="104">
        <v>1.24</v>
      </c>
      <c r="G75" s="105">
        <v>15.74</v>
      </c>
      <c r="H75" s="106">
        <f t="shared" si="9"/>
        <v>19.675</v>
      </c>
      <c r="I75" s="106">
        <f t="shared" si="10"/>
        <v>19.5176</v>
      </c>
      <c r="J75" s="106">
        <f t="shared" si="11"/>
        <v>24.397</v>
      </c>
      <c r="K75" s="115" t="s">
        <v>244</v>
      </c>
    </row>
    <row r="76" ht="108" spans="1:11">
      <c r="A76" s="102" t="s">
        <v>245</v>
      </c>
      <c r="B76" s="102" t="s">
        <v>26</v>
      </c>
      <c r="C76" s="110" t="s">
        <v>137</v>
      </c>
      <c r="D76" s="103" t="s">
        <v>138</v>
      </c>
      <c r="E76" s="102" t="s">
        <v>37</v>
      </c>
      <c r="F76" s="104">
        <v>8.6</v>
      </c>
      <c r="G76" s="105">
        <v>92.95</v>
      </c>
      <c r="H76" s="106">
        <f t="shared" si="9"/>
        <v>116.1875</v>
      </c>
      <c r="I76" s="106">
        <f t="shared" si="10"/>
        <v>799.37</v>
      </c>
      <c r="J76" s="106">
        <f t="shared" si="11"/>
        <v>999.2125</v>
      </c>
      <c r="K76" s="103" t="s">
        <v>246</v>
      </c>
    </row>
    <row r="77" ht="44.25" customHeight="1" spans="1:11">
      <c r="A77" s="102" t="s">
        <v>247</v>
      </c>
      <c r="B77" s="102" t="s">
        <v>26</v>
      </c>
      <c r="C77" s="102" t="s">
        <v>165</v>
      </c>
      <c r="D77" s="103" t="s">
        <v>166</v>
      </c>
      <c r="E77" s="102" t="s">
        <v>37</v>
      </c>
      <c r="F77" s="104">
        <v>9.5</v>
      </c>
      <c r="G77" s="105">
        <v>6.32</v>
      </c>
      <c r="H77" s="106">
        <f t="shared" si="9"/>
        <v>7.9</v>
      </c>
      <c r="I77" s="106">
        <f t="shared" si="10"/>
        <v>60.04</v>
      </c>
      <c r="J77" s="106">
        <f t="shared" si="11"/>
        <v>75.05</v>
      </c>
      <c r="K77" s="103" t="s">
        <v>248</v>
      </c>
    </row>
    <row r="78" ht="48" customHeight="1" spans="1:11">
      <c r="A78" s="102" t="s">
        <v>249</v>
      </c>
      <c r="B78" s="102" t="s">
        <v>26</v>
      </c>
      <c r="C78" s="102" t="s">
        <v>169</v>
      </c>
      <c r="D78" s="103" t="s">
        <v>170</v>
      </c>
      <c r="E78" s="102" t="s">
        <v>81</v>
      </c>
      <c r="F78" s="104">
        <v>0.095</v>
      </c>
      <c r="G78" s="105">
        <v>780.45</v>
      </c>
      <c r="H78" s="106">
        <f t="shared" si="9"/>
        <v>975.5625</v>
      </c>
      <c r="I78" s="106">
        <f t="shared" si="10"/>
        <v>74.14275</v>
      </c>
      <c r="J78" s="106">
        <f t="shared" si="11"/>
        <v>92.6784375</v>
      </c>
      <c r="K78" s="103" t="s">
        <v>250</v>
      </c>
    </row>
    <row r="79" ht="18" spans="1:11">
      <c r="A79" s="102" t="s">
        <v>251</v>
      </c>
      <c r="B79" s="102" t="s">
        <v>26</v>
      </c>
      <c r="C79" s="110" t="s">
        <v>141</v>
      </c>
      <c r="D79" s="103" t="s">
        <v>142</v>
      </c>
      <c r="E79" s="102" t="s">
        <v>57</v>
      </c>
      <c r="F79" s="104">
        <v>5.42</v>
      </c>
      <c r="G79" s="105">
        <v>11.12</v>
      </c>
      <c r="H79" s="106">
        <f t="shared" si="9"/>
        <v>13.9</v>
      </c>
      <c r="I79" s="106">
        <f t="shared" si="10"/>
        <v>60.2704</v>
      </c>
      <c r="J79" s="106">
        <f t="shared" si="11"/>
        <v>75.338</v>
      </c>
      <c r="K79" s="115" t="s">
        <v>252</v>
      </c>
    </row>
    <row r="80" ht="24" customHeight="1" spans="1:11">
      <c r="A80" s="102" t="s">
        <v>253</v>
      </c>
      <c r="B80" s="102" t="s">
        <v>26</v>
      </c>
      <c r="C80" s="110" t="s">
        <v>254</v>
      </c>
      <c r="D80" s="103" t="s">
        <v>255</v>
      </c>
      <c r="E80" s="102" t="s">
        <v>57</v>
      </c>
      <c r="F80" s="104">
        <v>13.2</v>
      </c>
      <c r="G80" s="105">
        <v>14.47</v>
      </c>
      <c r="H80" s="106">
        <f t="shared" si="9"/>
        <v>18.0875</v>
      </c>
      <c r="I80" s="106">
        <f t="shared" si="10"/>
        <v>191.004</v>
      </c>
      <c r="J80" s="106">
        <f t="shared" si="11"/>
        <v>238.755</v>
      </c>
      <c r="K80" s="115" t="s">
        <v>256</v>
      </c>
    </row>
    <row r="81" ht="21" customHeight="1" spans="1:11">
      <c r="A81" s="102" t="s">
        <v>257</v>
      </c>
      <c r="B81" s="102" t="s">
        <v>26</v>
      </c>
      <c r="C81" s="110" t="s">
        <v>133</v>
      </c>
      <c r="D81" s="103" t="s">
        <v>134</v>
      </c>
      <c r="E81" s="102" t="s">
        <v>81</v>
      </c>
      <c r="F81" s="104">
        <v>0.37</v>
      </c>
      <c r="G81" s="105">
        <v>167.47</v>
      </c>
      <c r="H81" s="106">
        <f t="shared" si="9"/>
        <v>209.3375</v>
      </c>
      <c r="I81" s="106">
        <f t="shared" si="10"/>
        <v>61.9639</v>
      </c>
      <c r="J81" s="106">
        <f t="shared" si="11"/>
        <v>77.454875</v>
      </c>
      <c r="K81" s="115" t="s">
        <v>258</v>
      </c>
    </row>
    <row r="82" ht="21.75" customHeight="1" spans="1:11">
      <c r="A82" s="102" t="s">
        <v>259</v>
      </c>
      <c r="B82" s="102" t="s">
        <v>26</v>
      </c>
      <c r="C82" s="110" t="s">
        <v>153</v>
      </c>
      <c r="D82" s="103" t="s">
        <v>260</v>
      </c>
      <c r="E82" s="102" t="s">
        <v>81</v>
      </c>
      <c r="F82" s="104">
        <v>0.62</v>
      </c>
      <c r="G82" s="105">
        <v>436.41</v>
      </c>
      <c r="H82" s="106">
        <f t="shared" si="9"/>
        <v>545.5125</v>
      </c>
      <c r="I82" s="106">
        <f t="shared" si="10"/>
        <v>270.5742</v>
      </c>
      <c r="J82" s="106">
        <f t="shared" si="11"/>
        <v>338.21775</v>
      </c>
      <c r="K82" s="115" t="s">
        <v>261</v>
      </c>
    </row>
    <row r="83" ht="36" spans="1:11">
      <c r="A83" s="102" t="s">
        <v>262</v>
      </c>
      <c r="B83" s="102" t="s">
        <v>26</v>
      </c>
      <c r="C83" s="110" t="s">
        <v>161</v>
      </c>
      <c r="D83" s="103" t="s">
        <v>162</v>
      </c>
      <c r="E83" s="102" t="s">
        <v>81</v>
      </c>
      <c r="F83" s="104">
        <v>0.62</v>
      </c>
      <c r="G83" s="105">
        <v>98.28</v>
      </c>
      <c r="H83" s="106">
        <f t="shared" si="9"/>
        <v>122.85</v>
      </c>
      <c r="I83" s="106">
        <f t="shared" si="10"/>
        <v>60.9336</v>
      </c>
      <c r="J83" s="106">
        <f t="shared" si="11"/>
        <v>76.167</v>
      </c>
      <c r="K83" s="115" t="s">
        <v>261</v>
      </c>
    </row>
    <row r="84" ht="18" spans="1:11">
      <c r="A84" s="102" t="s">
        <v>263</v>
      </c>
      <c r="B84" s="102" t="s">
        <v>26</v>
      </c>
      <c r="C84" s="110" t="s">
        <v>264</v>
      </c>
      <c r="D84" s="103" t="s">
        <v>265</v>
      </c>
      <c r="E84" s="102" t="s">
        <v>81</v>
      </c>
      <c r="F84" s="104">
        <v>0.39</v>
      </c>
      <c r="G84" s="105">
        <v>740.55</v>
      </c>
      <c r="H84" s="106">
        <f t="shared" si="9"/>
        <v>925.6875</v>
      </c>
      <c r="I84" s="106">
        <f t="shared" si="10"/>
        <v>288.8145</v>
      </c>
      <c r="J84" s="106">
        <f t="shared" si="11"/>
        <v>361.018125</v>
      </c>
      <c r="K84" s="115" t="s">
        <v>266</v>
      </c>
    </row>
    <row r="85" ht="36" spans="1:11">
      <c r="A85" s="102" t="s">
        <v>267</v>
      </c>
      <c r="B85" s="102" t="s">
        <v>26</v>
      </c>
      <c r="C85" s="110" t="s">
        <v>268</v>
      </c>
      <c r="D85" s="120" t="s">
        <v>269</v>
      </c>
      <c r="E85" s="102" t="s">
        <v>94</v>
      </c>
      <c r="F85" s="104">
        <v>11.58</v>
      </c>
      <c r="G85" s="105">
        <v>238.8</v>
      </c>
      <c r="H85" s="106">
        <f t="shared" si="9"/>
        <v>298.5</v>
      </c>
      <c r="I85" s="106">
        <f t="shared" si="10"/>
        <v>2765.304</v>
      </c>
      <c r="J85" s="106">
        <f t="shared" si="11"/>
        <v>3456.63</v>
      </c>
      <c r="K85" s="103" t="s">
        <v>270</v>
      </c>
    </row>
    <row r="86" ht="44.25" customHeight="1" spans="1:11">
      <c r="A86" s="102" t="s">
        <v>271</v>
      </c>
      <c r="B86" s="102" t="s">
        <v>26</v>
      </c>
      <c r="C86" s="110" t="s">
        <v>268</v>
      </c>
      <c r="D86" s="120" t="s">
        <v>272</v>
      </c>
      <c r="E86" s="102" t="s">
        <v>94</v>
      </c>
      <c r="F86" s="104">
        <v>2</v>
      </c>
      <c r="G86" s="105">
        <v>238.8</v>
      </c>
      <c r="H86" s="106">
        <f t="shared" si="9"/>
        <v>298.5</v>
      </c>
      <c r="I86" s="106">
        <f t="shared" si="10"/>
        <v>477.6</v>
      </c>
      <c r="J86" s="106">
        <f t="shared" si="11"/>
        <v>597</v>
      </c>
      <c r="K86" s="103" t="s">
        <v>273</v>
      </c>
    </row>
    <row r="87" ht="36" spans="1:11">
      <c r="A87" s="102" t="s">
        <v>274</v>
      </c>
      <c r="B87" s="102" t="s">
        <v>26</v>
      </c>
      <c r="C87" s="110" t="s">
        <v>234</v>
      </c>
      <c r="D87" s="103" t="s">
        <v>235</v>
      </c>
      <c r="E87" s="102" t="s">
        <v>37</v>
      </c>
      <c r="F87" s="104">
        <v>3.7</v>
      </c>
      <c r="G87" s="105">
        <v>41.9</v>
      </c>
      <c r="H87" s="106">
        <f t="shared" si="9"/>
        <v>52.375</v>
      </c>
      <c r="I87" s="106">
        <f t="shared" si="10"/>
        <v>155.03</v>
      </c>
      <c r="J87" s="106">
        <f t="shared" si="11"/>
        <v>193.7875</v>
      </c>
      <c r="K87" s="115" t="s">
        <v>275</v>
      </c>
    </row>
    <row r="88" s="88" customFormat="1" ht="18" spans="1:1024">
      <c r="A88" s="102"/>
      <c r="B88" s="102"/>
      <c r="C88" s="102"/>
      <c r="D88" s="103"/>
      <c r="E88" s="102"/>
      <c r="F88" s="102"/>
      <c r="G88" s="102"/>
      <c r="H88" s="107" t="s">
        <v>116</v>
      </c>
      <c r="I88" s="117">
        <f>SUM(I74:I87)</f>
        <v>5702.99055</v>
      </c>
      <c r="J88" s="117">
        <f>SUM(J74:J87)</f>
        <v>7128.7381875</v>
      </c>
      <c r="K88" s="115"/>
      <c r="AMH88"/>
      <c r="AMI88"/>
      <c r="AMJ88"/>
    </row>
    <row r="89" ht="27.75" customHeight="1" spans="1:11">
      <c r="A89" s="98">
        <v>3</v>
      </c>
      <c r="B89" s="99"/>
      <c r="C89" s="99"/>
      <c r="D89" s="101" t="s">
        <v>276</v>
      </c>
      <c r="E89" s="101"/>
      <c r="F89" s="101"/>
      <c r="G89" s="101"/>
      <c r="H89" s="101"/>
      <c r="I89" s="101"/>
      <c r="J89" s="101"/>
      <c r="K89" s="100"/>
    </row>
    <row r="90" ht="18" spans="1:11">
      <c r="A90" s="102" t="s">
        <v>277</v>
      </c>
      <c r="B90" s="102" t="s">
        <v>26</v>
      </c>
      <c r="C90" s="102" t="s">
        <v>278</v>
      </c>
      <c r="D90" s="121" t="s">
        <v>279</v>
      </c>
      <c r="E90" s="102" t="s">
        <v>94</v>
      </c>
      <c r="F90" s="102">
        <v>70.92</v>
      </c>
      <c r="G90" s="105">
        <v>53.37</v>
      </c>
      <c r="H90" s="106">
        <f t="shared" ref="H90:H105" si="12">G90*1.25</f>
        <v>66.7125</v>
      </c>
      <c r="I90" s="106">
        <f t="shared" ref="I90:I105" si="13">F90*G90</f>
        <v>3785.0004</v>
      </c>
      <c r="J90" s="106">
        <f t="shared" ref="J90:J105" si="14">F90*H90</f>
        <v>4731.2505</v>
      </c>
      <c r="K90" s="115" t="s">
        <v>280</v>
      </c>
    </row>
    <row r="91" ht="18" spans="1:11">
      <c r="A91" s="102" t="s">
        <v>281</v>
      </c>
      <c r="B91" s="102" t="s">
        <v>26</v>
      </c>
      <c r="C91" s="102" t="s">
        <v>282</v>
      </c>
      <c r="D91" s="121" t="s">
        <v>283</v>
      </c>
      <c r="E91" s="102" t="s">
        <v>94</v>
      </c>
      <c r="F91" s="102">
        <v>5.63</v>
      </c>
      <c r="G91" s="105">
        <v>55.83</v>
      </c>
      <c r="H91" s="106">
        <f t="shared" si="12"/>
        <v>69.7875</v>
      </c>
      <c r="I91" s="106">
        <f t="shared" si="13"/>
        <v>314.3229</v>
      </c>
      <c r="J91" s="106">
        <f t="shared" si="14"/>
        <v>392.903625</v>
      </c>
      <c r="K91" s="115" t="s">
        <v>284</v>
      </c>
    </row>
    <row r="92" ht="24.75" customHeight="1" spans="1:11">
      <c r="A92" s="102" t="s">
        <v>285</v>
      </c>
      <c r="B92" s="102" t="s">
        <v>26</v>
      </c>
      <c r="C92" s="110" t="s">
        <v>133</v>
      </c>
      <c r="D92" s="103" t="s">
        <v>192</v>
      </c>
      <c r="E92" s="102" t="s">
        <v>81</v>
      </c>
      <c r="F92" s="102">
        <v>1.15</v>
      </c>
      <c r="G92" s="105">
        <v>167.47</v>
      </c>
      <c r="H92" s="106">
        <f t="shared" si="12"/>
        <v>209.3375</v>
      </c>
      <c r="I92" s="106">
        <f t="shared" si="13"/>
        <v>192.5905</v>
      </c>
      <c r="J92" s="106">
        <f t="shared" si="14"/>
        <v>240.738125</v>
      </c>
      <c r="K92" s="115" t="s">
        <v>286</v>
      </c>
    </row>
    <row r="93" ht="36" spans="1:11">
      <c r="A93" s="102" t="s">
        <v>287</v>
      </c>
      <c r="B93" s="102" t="s">
        <v>26</v>
      </c>
      <c r="C93" s="102" t="s">
        <v>288</v>
      </c>
      <c r="D93" s="121" t="s">
        <v>289</v>
      </c>
      <c r="E93" s="102" t="s">
        <v>81</v>
      </c>
      <c r="F93" s="102">
        <v>2.96</v>
      </c>
      <c r="G93" s="105">
        <v>768.46</v>
      </c>
      <c r="H93" s="106">
        <f t="shared" si="12"/>
        <v>960.575</v>
      </c>
      <c r="I93" s="106">
        <f t="shared" si="13"/>
        <v>2274.6416</v>
      </c>
      <c r="J93" s="106">
        <f t="shared" si="14"/>
        <v>2843.302</v>
      </c>
      <c r="K93" s="115" t="s">
        <v>290</v>
      </c>
    </row>
    <row r="94" ht="54" spans="1:11">
      <c r="A94" s="102" t="s">
        <v>291</v>
      </c>
      <c r="B94" s="102" t="s">
        <v>292</v>
      </c>
      <c r="C94" s="102">
        <v>93680</v>
      </c>
      <c r="D94" s="103" t="s">
        <v>293</v>
      </c>
      <c r="E94" s="102" t="s">
        <v>37</v>
      </c>
      <c r="F94" s="104">
        <v>681.28</v>
      </c>
      <c r="G94" s="105">
        <v>76.11</v>
      </c>
      <c r="H94" s="106">
        <f t="shared" si="12"/>
        <v>95.1375</v>
      </c>
      <c r="I94" s="106">
        <f t="shared" si="13"/>
        <v>51852.2208</v>
      </c>
      <c r="J94" s="106">
        <f t="shared" si="14"/>
        <v>64815.276</v>
      </c>
      <c r="K94" s="115" t="s">
        <v>294</v>
      </c>
    </row>
    <row r="95" ht="54" spans="1:11">
      <c r="A95" s="102" t="s">
        <v>295</v>
      </c>
      <c r="B95" s="102" t="s">
        <v>292</v>
      </c>
      <c r="C95" s="102">
        <v>94993</v>
      </c>
      <c r="D95" s="103" t="s">
        <v>296</v>
      </c>
      <c r="E95" s="102" t="s">
        <v>37</v>
      </c>
      <c r="F95" s="104">
        <f>2.04*7</f>
        <v>14.28</v>
      </c>
      <c r="G95" s="105">
        <v>76.43</v>
      </c>
      <c r="H95" s="106">
        <f t="shared" si="12"/>
        <v>95.5375</v>
      </c>
      <c r="I95" s="106">
        <f t="shared" si="13"/>
        <v>1091.4204</v>
      </c>
      <c r="J95" s="106">
        <f t="shared" si="14"/>
        <v>1364.2755</v>
      </c>
      <c r="K95" s="103" t="s">
        <v>297</v>
      </c>
    </row>
    <row r="96" ht="36" spans="1:11">
      <c r="A96" s="102" t="s">
        <v>298</v>
      </c>
      <c r="B96" s="102" t="s">
        <v>26</v>
      </c>
      <c r="C96" s="102" t="s">
        <v>299</v>
      </c>
      <c r="D96" s="103" t="s">
        <v>300</v>
      </c>
      <c r="E96" s="102" t="s">
        <v>37</v>
      </c>
      <c r="F96" s="104">
        <f>0.25*0.25*13*7</f>
        <v>5.6875</v>
      </c>
      <c r="G96" s="105">
        <v>135.45</v>
      </c>
      <c r="H96" s="106">
        <f t="shared" si="12"/>
        <v>169.3125</v>
      </c>
      <c r="I96" s="106">
        <f t="shared" si="13"/>
        <v>770.371875</v>
      </c>
      <c r="J96" s="106">
        <f t="shared" si="14"/>
        <v>962.96484375</v>
      </c>
      <c r="K96" s="115" t="s">
        <v>301</v>
      </c>
    </row>
    <row r="97" ht="51.75" customHeight="1" spans="1:11">
      <c r="A97" s="102" t="s">
        <v>302</v>
      </c>
      <c r="B97" s="102" t="s">
        <v>26</v>
      </c>
      <c r="C97" s="102" t="s">
        <v>303</v>
      </c>
      <c r="D97" s="103" t="s">
        <v>304</v>
      </c>
      <c r="E97" s="102" t="s">
        <v>37</v>
      </c>
      <c r="F97" s="104">
        <v>5.69</v>
      </c>
      <c r="G97" s="105">
        <v>14.03</v>
      </c>
      <c r="H97" s="106">
        <f t="shared" si="12"/>
        <v>17.5375</v>
      </c>
      <c r="I97" s="106">
        <f t="shared" si="13"/>
        <v>79.8307</v>
      </c>
      <c r="J97" s="106">
        <f t="shared" si="14"/>
        <v>99.788375</v>
      </c>
      <c r="K97" s="115" t="s">
        <v>305</v>
      </c>
    </row>
    <row r="98" ht="36" spans="1:11">
      <c r="A98" s="102" t="s">
        <v>306</v>
      </c>
      <c r="B98" s="102" t="s">
        <v>26</v>
      </c>
      <c r="C98" s="102" t="s">
        <v>307</v>
      </c>
      <c r="D98" s="103" t="s">
        <v>308</v>
      </c>
      <c r="E98" s="102" t="s">
        <v>37</v>
      </c>
      <c r="F98" s="104">
        <v>4.8</v>
      </c>
      <c r="G98" s="105">
        <v>36.09</v>
      </c>
      <c r="H98" s="106">
        <f t="shared" si="12"/>
        <v>45.1125</v>
      </c>
      <c r="I98" s="106">
        <f t="shared" si="13"/>
        <v>173.232</v>
      </c>
      <c r="J98" s="106">
        <f t="shared" si="14"/>
        <v>216.54</v>
      </c>
      <c r="K98" s="115" t="s">
        <v>309</v>
      </c>
    </row>
    <row r="99" ht="36" spans="1:11">
      <c r="A99" s="102" t="s">
        <v>310</v>
      </c>
      <c r="B99" s="102" t="s">
        <v>26</v>
      </c>
      <c r="C99" s="102" t="s">
        <v>311</v>
      </c>
      <c r="D99" s="103" t="s">
        <v>312</v>
      </c>
      <c r="E99" s="102" t="s">
        <v>37</v>
      </c>
      <c r="F99" s="104">
        <v>2</v>
      </c>
      <c r="G99" s="105">
        <v>15.81</v>
      </c>
      <c r="H99" s="106">
        <f t="shared" si="12"/>
        <v>19.7625</v>
      </c>
      <c r="I99" s="106">
        <f t="shared" si="13"/>
        <v>31.62</v>
      </c>
      <c r="J99" s="106">
        <f t="shared" si="14"/>
        <v>39.525</v>
      </c>
      <c r="K99" s="115" t="s">
        <v>313</v>
      </c>
    </row>
    <row r="100" ht="22.5" customHeight="1" spans="1:11">
      <c r="A100" s="102" t="s">
        <v>314</v>
      </c>
      <c r="B100" s="102" t="s">
        <v>26</v>
      </c>
      <c r="C100" s="102" t="s">
        <v>315</v>
      </c>
      <c r="D100" s="103" t="s">
        <v>316</v>
      </c>
      <c r="E100" s="102" t="s">
        <v>37</v>
      </c>
      <c r="F100" s="104">
        <v>4.8</v>
      </c>
      <c r="G100" s="105">
        <v>11.39</v>
      </c>
      <c r="H100" s="106">
        <f t="shared" si="12"/>
        <v>14.2375</v>
      </c>
      <c r="I100" s="106">
        <f t="shared" si="13"/>
        <v>54.672</v>
      </c>
      <c r="J100" s="106">
        <f t="shared" si="14"/>
        <v>68.34</v>
      </c>
      <c r="K100" s="115" t="s">
        <v>317</v>
      </c>
    </row>
    <row r="101" ht="18" spans="1:11">
      <c r="A101" s="102" t="s">
        <v>318</v>
      </c>
      <c r="B101" s="102" t="s">
        <v>26</v>
      </c>
      <c r="C101" s="110" t="s">
        <v>181</v>
      </c>
      <c r="D101" s="103" t="s">
        <v>182</v>
      </c>
      <c r="E101" s="102" t="s">
        <v>37</v>
      </c>
      <c r="F101" s="104">
        <v>4.8</v>
      </c>
      <c r="G101" s="105">
        <v>28.28</v>
      </c>
      <c r="H101" s="106">
        <f t="shared" si="12"/>
        <v>35.35</v>
      </c>
      <c r="I101" s="106">
        <f t="shared" si="13"/>
        <v>135.744</v>
      </c>
      <c r="J101" s="106">
        <f t="shared" si="14"/>
        <v>169.68</v>
      </c>
      <c r="K101" s="115" t="s">
        <v>317</v>
      </c>
    </row>
    <row r="102" ht="18" spans="1:11">
      <c r="A102" s="102" t="s">
        <v>319</v>
      </c>
      <c r="B102" s="102" t="s">
        <v>26</v>
      </c>
      <c r="C102" s="110" t="s">
        <v>320</v>
      </c>
      <c r="D102" s="103" t="s">
        <v>321</v>
      </c>
      <c r="E102" s="102" t="s">
        <v>37</v>
      </c>
      <c r="F102" s="122">
        <v>2</v>
      </c>
      <c r="G102" s="105">
        <v>44.39</v>
      </c>
      <c r="H102" s="106">
        <f t="shared" si="12"/>
        <v>55.4875</v>
      </c>
      <c r="I102" s="106">
        <f t="shared" si="13"/>
        <v>88.78</v>
      </c>
      <c r="J102" s="106">
        <f t="shared" si="14"/>
        <v>110.975</v>
      </c>
      <c r="K102" s="115" t="s">
        <v>313</v>
      </c>
    </row>
    <row r="103" ht="18" spans="1:11">
      <c r="A103" s="102" t="s">
        <v>322</v>
      </c>
      <c r="B103" s="102" t="s">
        <v>26</v>
      </c>
      <c r="C103" s="102" t="s">
        <v>145</v>
      </c>
      <c r="D103" s="103" t="s">
        <v>146</v>
      </c>
      <c r="E103" s="102" t="s">
        <v>37</v>
      </c>
      <c r="F103" s="104">
        <v>3.2</v>
      </c>
      <c r="G103" s="105">
        <v>91.06</v>
      </c>
      <c r="H103" s="106">
        <f t="shared" si="12"/>
        <v>113.825</v>
      </c>
      <c r="I103" s="106">
        <f t="shared" si="13"/>
        <v>291.392</v>
      </c>
      <c r="J103" s="106">
        <f t="shared" si="14"/>
        <v>364.24</v>
      </c>
      <c r="K103" s="115" t="s">
        <v>323</v>
      </c>
    </row>
    <row r="104" ht="22.5" customHeight="1" spans="1:11">
      <c r="A104" s="102" t="s">
        <v>324</v>
      </c>
      <c r="B104" s="102" t="s">
        <v>26</v>
      </c>
      <c r="C104" s="110" t="s">
        <v>153</v>
      </c>
      <c r="D104" s="103" t="s">
        <v>260</v>
      </c>
      <c r="E104" s="102" t="s">
        <v>81</v>
      </c>
      <c r="F104" s="104">
        <v>0.305</v>
      </c>
      <c r="G104" s="105">
        <v>436.41</v>
      </c>
      <c r="H104" s="106">
        <f t="shared" si="12"/>
        <v>545.5125</v>
      </c>
      <c r="I104" s="106">
        <f t="shared" si="13"/>
        <v>133.10505</v>
      </c>
      <c r="J104" s="106">
        <f t="shared" si="14"/>
        <v>166.3813125</v>
      </c>
      <c r="K104" s="115" t="s">
        <v>325</v>
      </c>
    </row>
    <row r="105" ht="36" spans="1:11">
      <c r="A105" s="102" t="s">
        <v>326</v>
      </c>
      <c r="B105" s="102" t="s">
        <v>26</v>
      </c>
      <c r="C105" s="110" t="s">
        <v>161</v>
      </c>
      <c r="D105" s="103" t="s">
        <v>162</v>
      </c>
      <c r="E105" s="102" t="s">
        <v>81</v>
      </c>
      <c r="F105" s="104">
        <f>F104</f>
        <v>0.305</v>
      </c>
      <c r="G105" s="105">
        <v>98.28</v>
      </c>
      <c r="H105" s="106">
        <f t="shared" si="12"/>
        <v>122.85</v>
      </c>
      <c r="I105" s="106">
        <f t="shared" si="13"/>
        <v>29.9754</v>
      </c>
      <c r="J105" s="106">
        <f t="shared" si="14"/>
        <v>37.46925</v>
      </c>
      <c r="K105" s="115" t="s">
        <v>325</v>
      </c>
    </row>
    <row r="106" s="88" customFormat="1" ht="18" spans="1:1024">
      <c r="A106" s="102"/>
      <c r="B106" s="102"/>
      <c r="C106" s="102"/>
      <c r="D106" s="103"/>
      <c r="E106" s="102"/>
      <c r="F106" s="102"/>
      <c r="G106" s="102"/>
      <c r="H106" s="107" t="s">
        <v>116</v>
      </c>
      <c r="I106" s="117">
        <f>SUM(I90:I105)</f>
        <v>61298.919625</v>
      </c>
      <c r="J106" s="117">
        <f>SUM(J90:J105)</f>
        <v>76623.64953125</v>
      </c>
      <c r="K106" s="115"/>
      <c r="AMH106"/>
      <c r="AMI106"/>
      <c r="AMJ106"/>
    </row>
    <row r="107" ht="27.75" customHeight="1" spans="1:11">
      <c r="A107" s="98">
        <v>4</v>
      </c>
      <c r="B107" s="99"/>
      <c r="C107" s="99"/>
      <c r="D107" s="101" t="s">
        <v>327</v>
      </c>
      <c r="E107" s="101"/>
      <c r="F107" s="101"/>
      <c r="G107" s="101"/>
      <c r="H107" s="101"/>
      <c r="I107" s="101"/>
      <c r="J107" s="101"/>
      <c r="K107" s="100"/>
    </row>
    <row r="108" ht="36" spans="1:11">
      <c r="A108" s="102" t="s">
        <v>328</v>
      </c>
      <c r="B108" s="102" t="s">
        <v>26</v>
      </c>
      <c r="C108" s="102" t="s">
        <v>329</v>
      </c>
      <c r="D108" s="103" t="s">
        <v>330</v>
      </c>
      <c r="E108" s="102" t="s">
        <v>94</v>
      </c>
      <c r="F108" s="111">
        <f>27+12</f>
        <v>39</v>
      </c>
      <c r="G108" s="105">
        <v>214.59</v>
      </c>
      <c r="H108" s="106">
        <f>G108*1.25</f>
        <v>268.2375</v>
      </c>
      <c r="I108" s="106">
        <f>F108*G108</f>
        <v>8369.01</v>
      </c>
      <c r="J108" s="106">
        <f>F108*H108</f>
        <v>10461.2625</v>
      </c>
      <c r="K108" s="103" t="s">
        <v>331</v>
      </c>
    </row>
    <row r="109" ht="36" spans="1:11">
      <c r="A109" s="102" t="s">
        <v>332</v>
      </c>
      <c r="B109" s="102" t="s">
        <v>26</v>
      </c>
      <c r="C109" s="102" t="s">
        <v>333</v>
      </c>
      <c r="D109" s="103" t="s">
        <v>334</v>
      </c>
      <c r="E109" s="102" t="s">
        <v>61</v>
      </c>
      <c r="F109" s="104">
        <v>5</v>
      </c>
      <c r="G109" s="105">
        <v>1183.05</v>
      </c>
      <c r="H109" s="106">
        <f t="shared" ref="H109:H110" si="15">G109*1.25</f>
        <v>1478.8125</v>
      </c>
      <c r="I109" s="106">
        <f t="shared" ref="I109:I110" si="16">F109*G109</f>
        <v>5915.25</v>
      </c>
      <c r="J109" s="106">
        <f t="shared" ref="J109:J110" si="17">F109*H109</f>
        <v>7394.0625</v>
      </c>
      <c r="K109" s="115" t="s">
        <v>335</v>
      </c>
    </row>
    <row r="110" ht="24" customHeight="1" spans="1:11">
      <c r="A110" s="102" t="s">
        <v>336</v>
      </c>
      <c r="B110" s="102" t="s">
        <v>337</v>
      </c>
      <c r="C110" s="123">
        <v>181202</v>
      </c>
      <c r="D110" s="103" t="s">
        <v>338</v>
      </c>
      <c r="E110" s="124" t="s">
        <v>339</v>
      </c>
      <c r="F110" s="104">
        <v>4</v>
      </c>
      <c r="G110" s="105">
        <v>1810.84</v>
      </c>
      <c r="H110" s="106">
        <f t="shared" si="15"/>
        <v>2263.55</v>
      </c>
      <c r="I110" s="106">
        <f t="shared" si="16"/>
        <v>7243.36</v>
      </c>
      <c r="J110" s="106">
        <f t="shared" si="17"/>
        <v>9054.2</v>
      </c>
      <c r="K110" s="115" t="s">
        <v>340</v>
      </c>
    </row>
    <row r="111" s="88" customFormat="1" ht="18" spans="1:1024">
      <c r="A111" s="102"/>
      <c r="B111" s="102"/>
      <c r="C111" s="102"/>
      <c r="D111" s="103"/>
      <c r="E111" s="102"/>
      <c r="F111" s="102"/>
      <c r="G111" s="102"/>
      <c r="H111" s="107" t="s">
        <v>116</v>
      </c>
      <c r="I111" s="117">
        <f>SUM(I108:I110)</f>
        <v>21527.62</v>
      </c>
      <c r="J111" s="117">
        <f>SUM(J108:J110)</f>
        <v>26909.525</v>
      </c>
      <c r="K111" s="115"/>
      <c r="AMH111"/>
      <c r="AMI111"/>
      <c r="AMJ111"/>
    </row>
    <row r="112" ht="27.75" customHeight="1" spans="1:11">
      <c r="A112" s="98">
        <v>5</v>
      </c>
      <c r="B112" s="99"/>
      <c r="C112" s="99"/>
      <c r="D112" s="101" t="s">
        <v>341</v>
      </c>
      <c r="E112" s="101"/>
      <c r="F112" s="101"/>
      <c r="G112" s="101"/>
      <c r="H112" s="101"/>
      <c r="I112" s="101"/>
      <c r="J112" s="101"/>
      <c r="K112" s="100"/>
    </row>
    <row r="113" ht="67.5" customHeight="1" spans="1:11">
      <c r="A113" s="102" t="s">
        <v>342</v>
      </c>
      <c r="B113" s="102" t="s">
        <v>26</v>
      </c>
      <c r="C113" s="102" t="s">
        <v>343</v>
      </c>
      <c r="D113" s="103" t="s">
        <v>344</v>
      </c>
      <c r="E113" s="102" t="s">
        <v>61</v>
      </c>
      <c r="F113" s="111">
        <v>28</v>
      </c>
      <c r="G113" s="105">
        <v>1249.13</v>
      </c>
      <c r="H113" s="106">
        <f t="shared" ref="H113:H125" si="18">G113*1.25</f>
        <v>1561.4125</v>
      </c>
      <c r="I113" s="106">
        <f t="shared" ref="I113:I125" si="19">F113*G113</f>
        <v>34975.64</v>
      </c>
      <c r="J113" s="106">
        <f t="shared" ref="J113:J125" si="20">F113*H113</f>
        <v>43719.55</v>
      </c>
      <c r="K113" s="115" t="s">
        <v>345</v>
      </c>
    </row>
    <row r="114" ht="52.5" customHeight="1" spans="1:11">
      <c r="A114" s="102" t="s">
        <v>346</v>
      </c>
      <c r="B114" s="102" t="s">
        <v>230</v>
      </c>
      <c r="C114" s="102">
        <v>101632</v>
      </c>
      <c r="D114" s="103" t="s">
        <v>347</v>
      </c>
      <c r="E114" s="102" t="s">
        <v>61</v>
      </c>
      <c r="F114" s="111">
        <v>28</v>
      </c>
      <c r="G114" s="105">
        <v>40.57</v>
      </c>
      <c r="H114" s="106">
        <f t="shared" si="18"/>
        <v>50.7125</v>
      </c>
      <c r="I114" s="106">
        <f t="shared" si="19"/>
        <v>1135.96</v>
      </c>
      <c r="J114" s="106">
        <f t="shared" si="20"/>
        <v>1419.95</v>
      </c>
      <c r="K114" s="115" t="s">
        <v>345</v>
      </c>
    </row>
    <row r="115" ht="36" spans="1:11">
      <c r="A115" s="102" t="s">
        <v>348</v>
      </c>
      <c r="B115" s="102" t="s">
        <v>26</v>
      </c>
      <c r="C115" s="102" t="s">
        <v>349</v>
      </c>
      <c r="D115" s="103" t="s">
        <v>350</v>
      </c>
      <c r="E115" s="102" t="s">
        <v>61</v>
      </c>
      <c r="F115" s="111">
        <v>28</v>
      </c>
      <c r="G115" s="105">
        <v>131.55</v>
      </c>
      <c r="H115" s="106">
        <f t="shared" si="18"/>
        <v>164.4375</v>
      </c>
      <c r="I115" s="106">
        <f t="shared" si="19"/>
        <v>3683.4</v>
      </c>
      <c r="J115" s="106">
        <f t="shared" si="20"/>
        <v>4604.25</v>
      </c>
      <c r="K115" s="115" t="s">
        <v>345</v>
      </c>
    </row>
    <row r="116" ht="36" spans="1:11">
      <c r="A116" s="102" t="s">
        <v>351</v>
      </c>
      <c r="B116" s="102" t="s">
        <v>26</v>
      </c>
      <c r="C116" s="102" t="s">
        <v>352</v>
      </c>
      <c r="D116" s="103" t="s">
        <v>353</v>
      </c>
      <c r="E116" s="102" t="s">
        <v>61</v>
      </c>
      <c r="F116" s="111">
        <v>7</v>
      </c>
      <c r="G116" s="105">
        <v>877.77</v>
      </c>
      <c r="H116" s="106">
        <f t="shared" si="18"/>
        <v>1097.2125</v>
      </c>
      <c r="I116" s="106">
        <f t="shared" si="19"/>
        <v>6144.39</v>
      </c>
      <c r="J116" s="106">
        <f t="shared" si="20"/>
        <v>7680.4875</v>
      </c>
      <c r="K116" s="115" t="s">
        <v>354</v>
      </c>
    </row>
    <row r="117" ht="36" spans="1:11">
      <c r="A117" s="102" t="s">
        <v>355</v>
      </c>
      <c r="B117" s="102" t="s">
        <v>26</v>
      </c>
      <c r="C117" s="102" t="s">
        <v>356</v>
      </c>
      <c r="D117" s="103" t="s">
        <v>357</v>
      </c>
      <c r="E117" s="102" t="s">
        <v>61</v>
      </c>
      <c r="F117" s="111">
        <v>7</v>
      </c>
      <c r="G117" s="105">
        <v>1171.33</v>
      </c>
      <c r="H117" s="106">
        <f t="shared" si="18"/>
        <v>1464.1625</v>
      </c>
      <c r="I117" s="106">
        <f t="shared" si="19"/>
        <v>8199.31</v>
      </c>
      <c r="J117" s="106">
        <f t="shared" si="20"/>
        <v>10249.1375</v>
      </c>
      <c r="K117" s="115" t="s">
        <v>358</v>
      </c>
    </row>
    <row r="118" ht="36" spans="1:11">
      <c r="A118" s="102" t="s">
        <v>359</v>
      </c>
      <c r="B118" s="102" t="s">
        <v>26</v>
      </c>
      <c r="C118" s="102" t="s">
        <v>360</v>
      </c>
      <c r="D118" s="103" t="s">
        <v>361</v>
      </c>
      <c r="E118" s="102" t="s">
        <v>94</v>
      </c>
      <c r="F118" s="111">
        <v>100</v>
      </c>
      <c r="G118" s="105">
        <v>4.13</v>
      </c>
      <c r="H118" s="106">
        <f t="shared" si="18"/>
        <v>5.1625</v>
      </c>
      <c r="I118" s="106">
        <f t="shared" si="19"/>
        <v>413</v>
      </c>
      <c r="J118" s="106">
        <f t="shared" si="20"/>
        <v>516.25</v>
      </c>
      <c r="K118" s="115" t="s">
        <v>362</v>
      </c>
    </row>
    <row r="119" ht="36" spans="1:11">
      <c r="A119" s="102" t="s">
        <v>363</v>
      </c>
      <c r="B119" s="102" t="s">
        <v>26</v>
      </c>
      <c r="C119" s="102" t="s">
        <v>364</v>
      </c>
      <c r="D119" s="103" t="s">
        <v>365</v>
      </c>
      <c r="E119" s="102" t="s">
        <v>94</v>
      </c>
      <c r="F119" s="111">
        <v>100</v>
      </c>
      <c r="G119" s="105">
        <v>17.42</v>
      </c>
      <c r="H119" s="106">
        <f t="shared" si="18"/>
        <v>21.775</v>
      </c>
      <c r="I119" s="106">
        <f t="shared" si="19"/>
        <v>1742</v>
      </c>
      <c r="J119" s="106">
        <f t="shared" si="20"/>
        <v>2177.5</v>
      </c>
      <c r="K119" s="115" t="s">
        <v>362</v>
      </c>
    </row>
    <row r="120" ht="36" customHeight="1" spans="1:11">
      <c r="A120" s="102" t="s">
        <v>366</v>
      </c>
      <c r="B120" s="102" t="s">
        <v>337</v>
      </c>
      <c r="C120" s="125" t="s">
        <v>367</v>
      </c>
      <c r="D120" s="126" t="s">
        <v>368</v>
      </c>
      <c r="E120" s="102" t="s">
        <v>61</v>
      </c>
      <c r="F120" s="111">
        <v>2</v>
      </c>
      <c r="G120" s="127">
        <v>148.68</v>
      </c>
      <c r="H120" s="106">
        <f t="shared" si="18"/>
        <v>185.85</v>
      </c>
      <c r="I120" s="106">
        <f t="shared" si="19"/>
        <v>297.36</v>
      </c>
      <c r="J120" s="106">
        <f t="shared" si="20"/>
        <v>371.7</v>
      </c>
      <c r="K120" s="115" t="s">
        <v>369</v>
      </c>
    </row>
    <row r="121" ht="36" spans="1:11">
      <c r="A121" s="102" t="s">
        <v>370</v>
      </c>
      <c r="B121" s="102" t="s">
        <v>26</v>
      </c>
      <c r="C121" s="102" t="s">
        <v>371</v>
      </c>
      <c r="D121" s="103" t="s">
        <v>372</v>
      </c>
      <c r="E121" s="102" t="s">
        <v>61</v>
      </c>
      <c r="F121" s="111">
        <v>10</v>
      </c>
      <c r="G121" s="105">
        <v>145.65</v>
      </c>
      <c r="H121" s="106">
        <f t="shared" si="18"/>
        <v>182.0625</v>
      </c>
      <c r="I121" s="106">
        <f t="shared" si="19"/>
        <v>1456.5</v>
      </c>
      <c r="J121" s="106">
        <f t="shared" si="20"/>
        <v>1820.625</v>
      </c>
      <c r="K121" s="115" t="s">
        <v>373</v>
      </c>
    </row>
    <row r="122" ht="54" spans="1:11">
      <c r="A122" s="102" t="s">
        <v>374</v>
      </c>
      <c r="B122" s="102" t="s">
        <v>375</v>
      </c>
      <c r="C122" s="102" t="s">
        <v>375</v>
      </c>
      <c r="D122" s="103" t="s">
        <v>376</v>
      </c>
      <c r="E122" s="102" t="s">
        <v>61</v>
      </c>
      <c r="F122" s="111">
        <v>1</v>
      </c>
      <c r="G122" s="105">
        <v>1776</v>
      </c>
      <c r="H122" s="106">
        <f t="shared" si="18"/>
        <v>2220</v>
      </c>
      <c r="I122" s="106">
        <f t="shared" si="19"/>
        <v>1776</v>
      </c>
      <c r="J122" s="106">
        <f t="shared" si="20"/>
        <v>2220</v>
      </c>
      <c r="K122" s="115" t="s">
        <v>377</v>
      </c>
    </row>
    <row r="123" ht="36" spans="1:11">
      <c r="A123" s="102" t="s">
        <v>378</v>
      </c>
      <c r="B123" s="102" t="s">
        <v>26</v>
      </c>
      <c r="C123" s="102" t="s">
        <v>379</v>
      </c>
      <c r="D123" s="103" t="s">
        <v>380</v>
      </c>
      <c r="E123" s="102" t="s">
        <v>61</v>
      </c>
      <c r="F123" s="111">
        <v>2</v>
      </c>
      <c r="G123" s="105">
        <v>25.5</v>
      </c>
      <c r="H123" s="106">
        <f t="shared" si="18"/>
        <v>31.875</v>
      </c>
      <c r="I123" s="106">
        <f t="shared" si="19"/>
        <v>51</v>
      </c>
      <c r="J123" s="106">
        <f t="shared" si="20"/>
        <v>63.75</v>
      </c>
      <c r="K123" s="115" t="s">
        <v>381</v>
      </c>
    </row>
    <row r="124" ht="18" spans="1:11">
      <c r="A124" s="102" t="s">
        <v>382</v>
      </c>
      <c r="B124" s="102" t="s">
        <v>26</v>
      </c>
      <c r="C124" s="102" t="s">
        <v>383</v>
      </c>
      <c r="D124" s="103" t="s">
        <v>384</v>
      </c>
      <c r="E124" s="102" t="s">
        <v>339</v>
      </c>
      <c r="F124" s="111">
        <v>2</v>
      </c>
      <c r="G124" s="105">
        <v>35.12</v>
      </c>
      <c r="H124" s="106">
        <f t="shared" si="18"/>
        <v>43.9</v>
      </c>
      <c r="I124" s="106">
        <f t="shared" si="19"/>
        <v>70.24</v>
      </c>
      <c r="J124" s="106">
        <f t="shared" si="20"/>
        <v>87.8</v>
      </c>
      <c r="K124" s="115" t="s">
        <v>385</v>
      </c>
    </row>
    <row r="125" ht="18" spans="1:11">
      <c r="A125" s="102" t="s">
        <v>386</v>
      </c>
      <c r="B125" s="102" t="s">
        <v>26</v>
      </c>
      <c r="C125" s="102" t="s">
        <v>387</v>
      </c>
      <c r="D125" s="103" t="s">
        <v>388</v>
      </c>
      <c r="E125" s="102" t="s">
        <v>61</v>
      </c>
      <c r="F125" s="111">
        <v>2</v>
      </c>
      <c r="G125" s="105">
        <v>12.43</v>
      </c>
      <c r="H125" s="106">
        <f t="shared" si="18"/>
        <v>15.5375</v>
      </c>
      <c r="I125" s="106">
        <f t="shared" si="19"/>
        <v>24.86</v>
      </c>
      <c r="J125" s="106">
        <f t="shared" si="20"/>
        <v>31.075</v>
      </c>
      <c r="K125" s="115" t="s">
        <v>385</v>
      </c>
    </row>
    <row r="126" ht="18" spans="1:11">
      <c r="A126" s="102"/>
      <c r="B126" s="102"/>
      <c r="C126" s="102"/>
      <c r="D126" s="103"/>
      <c r="E126" s="102"/>
      <c r="F126" s="102"/>
      <c r="G126" s="102"/>
      <c r="H126" s="107" t="s">
        <v>116</v>
      </c>
      <c r="I126" s="117">
        <f>SUM(I113:I125)</f>
        <v>59969.66</v>
      </c>
      <c r="J126" s="117">
        <f>SUM(J113:J125)</f>
        <v>74962.075</v>
      </c>
      <c r="K126" s="128"/>
    </row>
    <row r="127" ht="27.75" customHeight="1" spans="1:11">
      <c r="A127" s="98">
        <v>6</v>
      </c>
      <c r="B127" s="99"/>
      <c r="C127" s="99"/>
      <c r="D127" s="101" t="s">
        <v>389</v>
      </c>
      <c r="E127" s="101"/>
      <c r="F127" s="101"/>
      <c r="G127" s="101"/>
      <c r="H127" s="101"/>
      <c r="I127" s="101"/>
      <c r="J127" s="101"/>
      <c r="K127" s="100"/>
    </row>
    <row r="128" ht="36" spans="1:11">
      <c r="A128" s="102" t="s">
        <v>390</v>
      </c>
      <c r="B128" s="102" t="s">
        <v>26</v>
      </c>
      <c r="C128" s="102" t="s">
        <v>391</v>
      </c>
      <c r="D128" s="103" t="s">
        <v>392</v>
      </c>
      <c r="E128" s="102" t="s">
        <v>37</v>
      </c>
      <c r="F128" s="111">
        <v>274.86</v>
      </c>
      <c r="G128" s="105">
        <v>14</v>
      </c>
      <c r="H128" s="106">
        <f>G128*1.25</f>
        <v>17.5</v>
      </c>
      <c r="I128" s="106">
        <f>F128*G128</f>
        <v>3848.04</v>
      </c>
      <c r="J128" s="106">
        <f>F128*H128</f>
        <v>4810.05</v>
      </c>
      <c r="K128" s="115" t="s">
        <v>393</v>
      </c>
    </row>
    <row r="129" ht="18" spans="1:11">
      <c r="A129" s="102"/>
      <c r="B129" s="102"/>
      <c r="C129" s="102"/>
      <c r="D129" s="103"/>
      <c r="E129" s="102"/>
      <c r="F129" s="102"/>
      <c r="G129" s="102"/>
      <c r="H129" s="107" t="s">
        <v>116</v>
      </c>
      <c r="I129" s="117">
        <f>SUM(I128)</f>
        <v>3848.04</v>
      </c>
      <c r="J129" s="117">
        <f>SUM(J128)</f>
        <v>4810.05</v>
      </c>
      <c r="K129" s="128"/>
    </row>
    <row r="130" ht="27.75" customHeight="1" spans="1:11">
      <c r="A130" s="98">
        <v>7</v>
      </c>
      <c r="B130" s="99"/>
      <c r="C130" s="99"/>
      <c r="D130" s="101" t="s">
        <v>394</v>
      </c>
      <c r="E130" s="101"/>
      <c r="F130" s="101"/>
      <c r="G130" s="101"/>
      <c r="H130" s="101"/>
      <c r="I130" s="101"/>
      <c r="J130" s="101"/>
      <c r="K130" s="100"/>
    </row>
    <row r="131" ht="20.25" customHeight="1" spans="1:11">
      <c r="A131" s="102" t="s">
        <v>395</v>
      </c>
      <c r="B131" s="102" t="s">
        <v>26</v>
      </c>
      <c r="C131" s="102" t="s">
        <v>396</v>
      </c>
      <c r="D131" s="103" t="s">
        <v>397</v>
      </c>
      <c r="E131" s="102" t="s">
        <v>37</v>
      </c>
      <c r="F131" s="111">
        <v>650</v>
      </c>
      <c r="G131" s="105">
        <v>11.81</v>
      </c>
      <c r="H131" s="106">
        <f>G131*1.25</f>
        <v>14.7625</v>
      </c>
      <c r="I131" s="106">
        <f>F131*G131</f>
        <v>7676.5</v>
      </c>
      <c r="J131" s="106">
        <f>F131*H131</f>
        <v>9595.625</v>
      </c>
      <c r="K131" s="115" t="s">
        <v>107</v>
      </c>
    </row>
    <row r="132" ht="18" spans="1:11">
      <c r="A132" s="129"/>
      <c r="B132" s="129"/>
      <c r="C132" s="129"/>
      <c r="D132" s="130"/>
      <c r="E132" s="129"/>
      <c r="F132" s="129"/>
      <c r="G132" s="129"/>
      <c r="H132" s="107" t="s">
        <v>116</v>
      </c>
      <c r="I132" s="117">
        <f>SUM(I131)</f>
        <v>7676.5</v>
      </c>
      <c r="J132" s="117">
        <f>SUM(J131)</f>
        <v>9595.625</v>
      </c>
      <c r="K132" s="69"/>
    </row>
    <row r="133" ht="6" customHeight="1" spans="1:11">
      <c r="A133" s="129"/>
      <c r="B133" s="129"/>
      <c r="C133" s="129"/>
      <c r="D133" s="130"/>
      <c r="E133" s="129"/>
      <c r="F133" s="129"/>
      <c r="G133" s="129"/>
      <c r="H133" s="131"/>
      <c r="I133" s="147"/>
      <c r="J133" s="147"/>
      <c r="K133" s="69"/>
    </row>
    <row r="134" ht="18" spans="1:11">
      <c r="A134" s="129"/>
      <c r="B134" s="129"/>
      <c r="C134" s="129"/>
      <c r="D134" s="130"/>
      <c r="E134" s="129"/>
      <c r="F134" s="129"/>
      <c r="G134" s="129"/>
      <c r="H134" s="131"/>
      <c r="I134" s="148" t="s">
        <v>39</v>
      </c>
      <c r="J134" s="149" t="s">
        <v>40</v>
      </c>
      <c r="K134" s="69"/>
    </row>
    <row r="135" ht="30.75" customHeight="1" spans="1:11">
      <c r="A135" s="129"/>
      <c r="B135" s="129"/>
      <c r="C135" s="129"/>
      <c r="D135" s="132"/>
      <c r="E135" s="132"/>
      <c r="F135" s="131"/>
      <c r="G135" s="131"/>
      <c r="H135" s="97" t="s">
        <v>41</v>
      </c>
      <c r="I135" s="150">
        <f>SUM(I30,I49,I72,I88,I106,I111,I126,I129,I132)</f>
        <v>300796.967685</v>
      </c>
      <c r="J135" s="150">
        <f>SUM(J30,J49,J72,J88,J106,J111,J126,J129,J132)</f>
        <v>375996.20960625</v>
      </c>
      <c r="K135" s="69"/>
    </row>
    <row r="136" ht="18" spans="1:11">
      <c r="A136" s="133"/>
      <c r="B136" s="133"/>
      <c r="C136" s="133"/>
      <c r="D136" s="134"/>
      <c r="E136" s="133"/>
      <c r="F136" s="133"/>
      <c r="G136" s="133"/>
      <c r="H136" s="133"/>
      <c r="I136" s="151"/>
      <c r="J136" s="133"/>
      <c r="K136" s="66"/>
    </row>
    <row r="137" ht="35.25" customHeight="1" spans="1:11">
      <c r="A137" s="129" t="s">
        <v>42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</row>
    <row r="138" ht="5.25" customHeight="1" spans="1:11">
      <c r="A138" s="133"/>
      <c r="B138" s="133"/>
      <c r="C138" s="133"/>
      <c r="D138" s="134"/>
      <c r="E138" s="133"/>
      <c r="F138" s="133"/>
      <c r="G138" s="133"/>
      <c r="H138" s="133"/>
      <c r="I138" s="133"/>
      <c r="J138" s="133"/>
      <c r="K138" s="152"/>
    </row>
    <row r="139" ht="18" spans="1:11">
      <c r="A139" s="135"/>
      <c r="B139" s="135"/>
      <c r="C139" s="135"/>
      <c r="D139" s="136"/>
      <c r="E139" s="135"/>
      <c r="F139" s="135"/>
      <c r="G139" s="135"/>
      <c r="H139" s="135"/>
      <c r="I139" s="135"/>
      <c r="J139" s="153"/>
      <c r="K139" s="152"/>
    </row>
    <row r="140" ht="18" spans="1:11">
      <c r="A140" s="137"/>
      <c r="B140" s="137"/>
      <c r="C140" s="137"/>
      <c r="D140" s="136"/>
      <c r="E140" s="137"/>
      <c r="F140" s="137"/>
      <c r="G140" s="137"/>
      <c r="H140" s="137"/>
      <c r="I140" s="137"/>
      <c r="J140" s="137"/>
      <c r="K140" s="152"/>
    </row>
    <row r="141" ht="18" spans="1:11">
      <c r="A141" s="138"/>
      <c r="B141" s="138"/>
      <c r="C141" s="135"/>
      <c r="D141" s="136"/>
      <c r="E141" s="137"/>
      <c r="F141" s="137"/>
      <c r="G141" s="137"/>
      <c r="H141" s="137"/>
      <c r="I141" s="137"/>
      <c r="J141" s="137"/>
      <c r="K141" s="152"/>
    </row>
    <row r="142" ht="18" spans="1:11">
      <c r="A142" s="137"/>
      <c r="B142" s="137"/>
      <c r="C142" s="137"/>
      <c r="D142" s="136"/>
      <c r="E142" s="137"/>
      <c r="F142" s="137"/>
      <c r="G142" s="137"/>
      <c r="H142" s="137"/>
      <c r="I142" s="137"/>
      <c r="J142" s="137"/>
      <c r="K142" s="154"/>
    </row>
    <row r="143" ht="18" spans="1:11">
      <c r="A143" s="137"/>
      <c r="B143" s="137"/>
      <c r="C143" s="137"/>
      <c r="D143" s="136"/>
      <c r="E143" s="137"/>
      <c r="F143" s="137"/>
      <c r="G143" s="137"/>
      <c r="H143" s="137"/>
      <c r="I143" s="137"/>
      <c r="J143" s="137"/>
      <c r="K143" s="152"/>
    </row>
    <row r="144" ht="50.25" customHeight="1" spans="1:11">
      <c r="A144" s="137"/>
      <c r="B144" s="137"/>
      <c r="C144" s="137"/>
      <c r="D144" s="136"/>
      <c r="E144" s="137"/>
      <c r="F144" s="137"/>
      <c r="G144" s="137"/>
      <c r="H144" s="137"/>
      <c r="I144" s="137"/>
      <c r="J144" s="137"/>
      <c r="K144" s="152"/>
    </row>
    <row r="145" ht="18.75" spans="1:11">
      <c r="A145" s="139"/>
      <c r="B145" s="139"/>
      <c r="C145" s="139"/>
      <c r="D145" s="140"/>
      <c r="E145" s="139"/>
      <c r="F145" s="139"/>
      <c r="G145" s="139"/>
      <c r="H145" s="139"/>
      <c r="I145" s="139"/>
      <c r="J145" s="139"/>
      <c r="K145" s="155"/>
    </row>
    <row r="146" ht="18.75" spans="1:11">
      <c r="A146" s="139"/>
      <c r="B146" s="139"/>
      <c r="C146" s="139"/>
      <c r="D146" s="141"/>
      <c r="E146" s="141"/>
      <c r="F146" s="139"/>
      <c r="G146" s="139"/>
      <c r="H146" s="139"/>
      <c r="I146" s="139"/>
      <c r="J146" s="139"/>
      <c r="K146" s="155"/>
    </row>
    <row r="147" ht="18.75" spans="1:11">
      <c r="A147" s="139"/>
      <c r="B147" s="139"/>
      <c r="C147" s="139"/>
      <c r="D147" s="140"/>
      <c r="E147" s="139"/>
      <c r="F147" s="139"/>
      <c r="G147" s="139"/>
      <c r="H147" s="139"/>
      <c r="I147" s="139"/>
      <c r="J147" s="139"/>
      <c r="K147" s="155"/>
    </row>
    <row r="148" ht="18.75" spans="1:11">
      <c r="A148" s="139"/>
      <c r="B148" s="139"/>
      <c r="C148" s="139"/>
      <c r="D148" s="140"/>
      <c r="E148" s="139"/>
      <c r="F148" s="139"/>
      <c r="G148" s="142"/>
      <c r="H148" s="142"/>
      <c r="I148" s="142"/>
      <c r="J148" s="142"/>
      <c r="K148" s="155"/>
    </row>
    <row r="149" spans="1:10">
      <c r="A149" s="143"/>
      <c r="B149" s="143"/>
      <c r="C149" s="143"/>
      <c r="D149" s="144"/>
      <c r="E149" s="143"/>
      <c r="F149" s="143"/>
      <c r="G149" s="145"/>
      <c r="H149" s="145"/>
      <c r="I149" s="145"/>
      <c r="J149" s="145"/>
    </row>
    <row r="150" spans="7:10">
      <c r="G150" s="146"/>
      <c r="H150" s="146"/>
      <c r="I150" s="146"/>
      <c r="J150" s="146"/>
    </row>
  </sheetData>
  <mergeCells count="9">
    <mergeCell ref="D2:J2"/>
    <mergeCell ref="A10:K10"/>
    <mergeCell ref="D135:E135"/>
    <mergeCell ref="A137:K137"/>
    <mergeCell ref="A141:B141"/>
    <mergeCell ref="D146:E146"/>
    <mergeCell ref="G148:J148"/>
    <mergeCell ref="G149:J149"/>
    <mergeCell ref="G150:J150"/>
  </mergeCells>
  <printOptions horizontalCentered="1"/>
  <pageMargins left="0" right="0" top="0.196850393700787" bottom="0.590551181102362" header="0.511811023622047" footer="0.511811023622047"/>
  <pageSetup paperSize="9" scale="32" firstPageNumber="0" fitToHeight="3" orientation="portrait" useFirstPageNumber="1" horizontalDpi="300" verticalDpi="300"/>
  <headerFooter>
    <oddFooter>&amp;CPágina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zoomScale="70" zoomScaleNormal="70" zoomScalePageLayoutView="75" zoomScaleSheetLayoutView="55" workbookViewId="0">
      <selection activeCell="A17" sqref="A17:G17"/>
    </sheetView>
  </sheetViews>
  <sheetFormatPr defaultColWidth="8.71428571428571" defaultRowHeight="15" outlineLevelCol="6"/>
  <cols>
    <col min="2" max="2" width="40.1428571428571" customWidth="1"/>
    <col min="3" max="3" width="60.1428571428571" customWidth="1"/>
    <col min="4" max="4" width="34.4285714285714" customWidth="1"/>
    <col min="5" max="5" width="35.4285714285714" customWidth="1"/>
    <col min="6" max="6" width="23.2857142857143" customWidth="1"/>
    <col min="7" max="7" width="68" customWidth="1"/>
  </cols>
  <sheetData>
    <row r="1" ht="78.75" customHeight="1" spans="1:7">
      <c r="A1" s="66"/>
      <c r="B1" s="66"/>
      <c r="C1" s="66"/>
      <c r="D1" s="66"/>
      <c r="E1" s="66"/>
      <c r="F1" s="66"/>
      <c r="G1" s="66"/>
    </row>
    <row r="2" ht="45.75" customHeight="1" spans="1:7">
      <c r="A2" s="66"/>
      <c r="B2" s="66"/>
      <c r="C2" s="66"/>
      <c r="D2" s="66"/>
      <c r="E2" s="66"/>
      <c r="F2" s="66"/>
      <c r="G2" s="66"/>
    </row>
    <row r="3" ht="18" spans="1:7">
      <c r="A3" s="67" t="s">
        <v>398</v>
      </c>
      <c r="B3" s="68"/>
      <c r="C3" s="69"/>
      <c r="D3" s="32"/>
      <c r="E3" s="70"/>
      <c r="F3" s="70"/>
      <c r="G3" s="71" t="s">
        <v>399</v>
      </c>
    </row>
    <row r="4" ht="18.75" spans="1:7">
      <c r="A4" s="72" t="s">
        <v>400</v>
      </c>
      <c r="B4" s="68"/>
      <c r="C4" s="69"/>
      <c r="D4" s="32"/>
      <c r="E4" s="70"/>
      <c r="F4" s="70"/>
      <c r="G4" s="73" t="s">
        <v>401</v>
      </c>
    </row>
    <row r="5" ht="18" spans="1:7">
      <c r="A5" s="74"/>
      <c r="B5" s="74"/>
      <c r="C5" s="74"/>
      <c r="D5" s="74"/>
      <c r="E5" s="74"/>
      <c r="F5" s="74"/>
      <c r="G5" s="74"/>
    </row>
    <row r="6" ht="18" customHeight="1" spans="1:7">
      <c r="A6" s="75" t="s">
        <v>402</v>
      </c>
      <c r="B6" s="75"/>
      <c r="C6" s="75"/>
      <c r="D6" s="75"/>
      <c r="E6" s="75"/>
      <c r="F6" s="75"/>
      <c r="G6" s="75"/>
    </row>
    <row r="7" ht="28.5" customHeight="1" spans="1:7">
      <c r="A7" s="76" t="s">
        <v>403</v>
      </c>
      <c r="B7" s="76" t="s">
        <v>404</v>
      </c>
      <c r="C7" s="76" t="s">
        <v>405</v>
      </c>
      <c r="D7" s="77" t="s">
        <v>406</v>
      </c>
      <c r="E7" s="77" t="s">
        <v>407</v>
      </c>
      <c r="F7" s="76" t="s">
        <v>408</v>
      </c>
      <c r="G7" s="76" t="s">
        <v>409</v>
      </c>
    </row>
    <row r="8" ht="18" customHeight="1" spans="1:7">
      <c r="A8" s="76" t="s">
        <v>410</v>
      </c>
      <c r="B8" s="78" t="s">
        <v>411</v>
      </c>
      <c r="C8" s="78"/>
      <c r="D8" s="78"/>
      <c r="E8" s="78"/>
      <c r="F8" s="78"/>
      <c r="G8" s="78"/>
    </row>
    <row r="9" ht="66.75" customHeight="1" spans="1:7">
      <c r="A9" s="79" t="s">
        <v>19</v>
      </c>
      <c r="B9" s="79">
        <v>90778</v>
      </c>
      <c r="C9" s="80" t="s">
        <v>412</v>
      </c>
      <c r="D9" s="79" t="s">
        <v>413</v>
      </c>
      <c r="E9" s="79">
        <v>24</v>
      </c>
      <c r="F9" s="81">
        <v>102.09</v>
      </c>
      <c r="G9" s="82">
        <f>E9*F9</f>
        <v>2450.16</v>
      </c>
    </row>
    <row r="10" ht="52.5" customHeight="1" spans="1:7">
      <c r="A10" s="79" t="s">
        <v>25</v>
      </c>
      <c r="B10" s="79">
        <v>90776</v>
      </c>
      <c r="C10" s="80" t="s">
        <v>414</v>
      </c>
      <c r="D10" s="79" t="s">
        <v>413</v>
      </c>
      <c r="E10" s="79">
        <v>240</v>
      </c>
      <c r="F10" s="81">
        <v>34.19</v>
      </c>
      <c r="G10" s="82">
        <f>E10*F10</f>
        <v>8205.6</v>
      </c>
    </row>
    <row r="11" ht="18" spans="1:7">
      <c r="A11" s="70"/>
      <c r="B11" s="70"/>
      <c r="C11" s="70"/>
      <c r="D11" s="83" t="s">
        <v>41</v>
      </c>
      <c r="E11" s="83"/>
      <c r="F11" s="83"/>
      <c r="G11" s="84">
        <f>G10+G9</f>
        <v>10655.76</v>
      </c>
    </row>
    <row r="12" ht="18" spans="1:7">
      <c r="A12" s="70"/>
      <c r="B12" s="70"/>
      <c r="C12" s="70"/>
      <c r="D12" s="85"/>
      <c r="E12" s="85"/>
      <c r="F12" s="85"/>
      <c r="G12" s="86"/>
    </row>
    <row r="13" ht="18" spans="1:7">
      <c r="A13" s="68" t="s">
        <v>415</v>
      </c>
      <c r="B13" s="68"/>
      <c r="C13" s="68"/>
      <c r="D13" s="68"/>
      <c r="E13" s="68"/>
      <c r="F13" s="68"/>
      <c r="G13" s="68"/>
    </row>
    <row r="14" ht="18" spans="1:7">
      <c r="A14" s="68" t="s">
        <v>416</v>
      </c>
      <c r="B14" s="68"/>
      <c r="C14" s="68"/>
      <c r="D14" s="68"/>
      <c r="E14" s="68"/>
      <c r="F14" s="68"/>
      <c r="G14" s="68"/>
    </row>
    <row r="15" ht="18" spans="1:7">
      <c r="A15" s="66"/>
      <c r="B15" s="66"/>
      <c r="C15" s="66"/>
      <c r="D15" s="66"/>
      <c r="E15" s="66"/>
      <c r="F15" s="66"/>
      <c r="G15" s="66"/>
    </row>
    <row r="16" ht="18" spans="1:7">
      <c r="A16" s="66"/>
      <c r="B16" s="66"/>
      <c r="C16" s="66"/>
      <c r="D16" s="66"/>
      <c r="E16" s="66"/>
      <c r="F16" s="66"/>
      <c r="G16" s="66"/>
    </row>
    <row r="17" ht="18" spans="1:7">
      <c r="A17" s="87" t="s">
        <v>417</v>
      </c>
      <c r="B17" s="87"/>
      <c r="C17" s="87"/>
      <c r="D17" s="87"/>
      <c r="E17" s="87"/>
      <c r="F17" s="87"/>
      <c r="G17" s="87"/>
    </row>
    <row r="18" ht="18" spans="1:7">
      <c r="A18" s="66"/>
      <c r="B18" s="66"/>
      <c r="C18" s="66"/>
      <c r="D18" s="66"/>
      <c r="E18" s="66"/>
      <c r="F18" s="66"/>
      <c r="G18" s="66"/>
    </row>
  </sheetData>
  <mergeCells count="6">
    <mergeCell ref="A6:G6"/>
    <mergeCell ref="B8:G8"/>
    <mergeCell ref="D11:F11"/>
    <mergeCell ref="A13:G13"/>
    <mergeCell ref="A14:G14"/>
    <mergeCell ref="A17:G17"/>
  </mergeCells>
  <pageMargins left="0.511811023622047" right="0.511811023622047" top="0.78740157480315" bottom="0.78740157480315" header="0.511811023622047" footer="0.511811023622047"/>
  <pageSetup paperSize="9" scale="45" firstPageNumber="0" orientation="landscape" useFirstPageNumber="1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6:I48"/>
  <sheetViews>
    <sheetView tabSelected="1" zoomScale="90" zoomScaleNormal="90" topLeftCell="A8" workbookViewId="0">
      <selection activeCell="A8" sqref="A8"/>
    </sheetView>
  </sheetViews>
  <sheetFormatPr defaultColWidth="17.2857142857143" defaultRowHeight="15"/>
  <cols>
    <col min="2" max="2" width="59.1428571428571" customWidth="1"/>
    <col min="3" max="3" width="18.1428571428571" customWidth="1"/>
    <col min="4" max="4" width="22.5714285714286" customWidth="1"/>
    <col min="5" max="5" width="21.5714285714286" customWidth="1"/>
    <col min="6" max="6" width="18.1428571428571" customWidth="1"/>
    <col min="7" max="7" width="20.4285714285714" customWidth="1"/>
    <col min="8" max="8" width="20" customWidth="1"/>
    <col min="9" max="9" width="21.1428571428571" customWidth="1"/>
  </cols>
  <sheetData>
    <row r="6" ht="16.5" spans="1:9">
      <c r="A6" s="1" t="s">
        <v>418</v>
      </c>
      <c r="B6" s="1"/>
      <c r="C6" s="1"/>
      <c r="D6" s="1"/>
      <c r="E6" s="1"/>
      <c r="F6" s="1"/>
      <c r="G6" s="1"/>
      <c r="H6" s="1"/>
      <c r="I6" s="1"/>
    </row>
    <row r="7" ht="17.25" spans="1:7">
      <c r="A7" s="2"/>
      <c r="B7" s="2"/>
      <c r="C7" s="2"/>
      <c r="D7" s="2"/>
      <c r="E7" s="2"/>
      <c r="F7" s="2"/>
      <c r="G7" s="2"/>
    </row>
    <row r="8" ht="20.25" spans="1:7">
      <c r="A8" s="3" t="s">
        <v>419</v>
      </c>
      <c r="B8" s="4"/>
      <c r="C8" s="4"/>
      <c r="D8" s="5"/>
      <c r="E8" s="6"/>
      <c r="F8" s="6"/>
      <c r="G8" s="6"/>
    </row>
    <row r="9" ht="16.5" customHeight="1" spans="1:7">
      <c r="A9" s="7" t="s">
        <v>420</v>
      </c>
      <c r="B9" s="6"/>
      <c r="C9" s="6"/>
      <c r="D9" s="8"/>
      <c r="E9" s="6"/>
      <c r="F9" s="6"/>
      <c r="G9" s="6"/>
    </row>
    <row r="10" ht="21" spans="1:7">
      <c r="A10" s="9" t="s">
        <v>421</v>
      </c>
      <c r="B10" s="10"/>
      <c r="C10" s="10"/>
      <c r="D10" s="11"/>
      <c r="E10" s="6"/>
      <c r="F10" s="6"/>
      <c r="G10" s="6"/>
    </row>
    <row r="11" customFormat="1" ht="20.25" spans="1:7">
      <c r="A11" s="12"/>
      <c r="B11" s="6"/>
      <c r="C11" s="6"/>
      <c r="D11" s="6"/>
      <c r="E11" s="6"/>
      <c r="F11" s="6"/>
      <c r="G11" s="6"/>
    </row>
    <row r="12" customFormat="1" ht="16.5" spans="1:9">
      <c r="A12" s="13"/>
      <c r="B12" s="13"/>
      <c r="C12" s="13"/>
      <c r="D12" s="14" t="s">
        <v>422</v>
      </c>
      <c r="E12" s="15"/>
      <c r="F12" s="15"/>
      <c r="G12" s="15"/>
      <c r="H12" s="15"/>
      <c r="I12" s="65"/>
    </row>
    <row r="13" ht="16.5" spans="1:9">
      <c r="A13" s="16"/>
      <c r="B13" s="16"/>
      <c r="C13" s="16"/>
      <c r="D13" s="17" t="s">
        <v>423</v>
      </c>
      <c r="E13" s="17"/>
      <c r="F13" s="17"/>
      <c r="G13" s="17"/>
      <c r="H13" s="17"/>
      <c r="I13" s="17"/>
    </row>
    <row r="14" ht="16.5" spans="1:9">
      <c r="A14" s="18" t="s">
        <v>403</v>
      </c>
      <c r="B14" s="18" t="s">
        <v>424</v>
      </c>
      <c r="C14" s="18" t="s">
        <v>425</v>
      </c>
      <c r="D14" s="19" t="s">
        <v>426</v>
      </c>
      <c r="E14" s="19" t="s">
        <v>427</v>
      </c>
      <c r="F14" s="19" t="s">
        <v>428</v>
      </c>
      <c r="G14" s="19" t="s">
        <v>429</v>
      </c>
      <c r="H14" s="19" t="s">
        <v>430</v>
      </c>
      <c r="I14" s="19" t="s">
        <v>431</v>
      </c>
    </row>
    <row r="15" ht="16.5" spans="1:9">
      <c r="A15" s="20">
        <v>1</v>
      </c>
      <c r="B15" s="20" t="s">
        <v>432</v>
      </c>
      <c r="C15" s="21">
        <f>'ADMINISTRAÇÃO LOCAL '!G11</f>
        <v>10655.76</v>
      </c>
      <c r="D15" s="22">
        <f>C15/6</f>
        <v>1775.96</v>
      </c>
      <c r="E15" s="23">
        <f>D15</f>
        <v>1775.96</v>
      </c>
      <c r="F15" s="23">
        <f>E15</f>
        <v>1775.96</v>
      </c>
      <c r="G15" s="23">
        <f>F15</f>
        <v>1775.96</v>
      </c>
      <c r="H15" s="23">
        <f>G15</f>
        <v>1775.96</v>
      </c>
      <c r="I15" s="23">
        <f>H15</f>
        <v>1775.96</v>
      </c>
    </row>
    <row r="16" ht="16.5" spans="1:9">
      <c r="A16" s="20"/>
      <c r="B16" s="24" t="s">
        <v>433</v>
      </c>
      <c r="C16" s="25">
        <v>1</v>
      </c>
      <c r="D16" s="26">
        <f>C16/6</f>
        <v>0.166666666666667</v>
      </c>
      <c r="E16" s="26">
        <f>D16</f>
        <v>0.166666666666667</v>
      </c>
      <c r="F16" s="26">
        <f>E16</f>
        <v>0.166666666666667</v>
      </c>
      <c r="G16" s="26">
        <f>D16</f>
        <v>0.166666666666667</v>
      </c>
      <c r="H16" s="26">
        <f>D16</f>
        <v>0.166666666666667</v>
      </c>
      <c r="I16" s="26">
        <f>D16</f>
        <v>0.166666666666667</v>
      </c>
    </row>
    <row r="17" ht="16.5" spans="1:9">
      <c r="A17" s="20">
        <v>2</v>
      </c>
      <c r="B17" s="27" t="s">
        <v>24</v>
      </c>
      <c r="C17" s="21">
        <f>SUM('META 1'!J14:J16)</f>
        <v>49563.375</v>
      </c>
      <c r="D17" s="28">
        <f>C17/6</f>
        <v>8260.5625</v>
      </c>
      <c r="E17" s="28">
        <f>$C$17/6</f>
        <v>8260.5625</v>
      </c>
      <c r="F17" s="28">
        <f>$C$17/6</f>
        <v>8260.5625</v>
      </c>
      <c r="G17" s="28">
        <f>$C$17/6</f>
        <v>8260.5625</v>
      </c>
      <c r="H17" s="28">
        <f>$C$17/6</f>
        <v>8260.5625</v>
      </c>
      <c r="I17" s="28">
        <f>$C$17/6</f>
        <v>8260.5625</v>
      </c>
    </row>
    <row r="18" ht="16.5" spans="1:9">
      <c r="A18" s="20"/>
      <c r="B18" s="24" t="s">
        <v>433</v>
      </c>
      <c r="C18" s="25">
        <v>1</v>
      </c>
      <c r="D18" s="29">
        <f>(D17*C18)/C17</f>
        <v>0.166666666666667</v>
      </c>
      <c r="E18" s="29">
        <f>(E17*C18)/C17</f>
        <v>0.166666666666667</v>
      </c>
      <c r="F18" s="29">
        <f>E18</f>
        <v>0.166666666666667</v>
      </c>
      <c r="G18" s="29">
        <f>F18</f>
        <v>0.166666666666667</v>
      </c>
      <c r="H18" s="29">
        <f>F18</f>
        <v>0.166666666666667</v>
      </c>
      <c r="I18" s="29">
        <f>H18</f>
        <v>0.166666666666667</v>
      </c>
    </row>
    <row r="19" customFormat="1" ht="16.5" spans="1:9">
      <c r="A19" s="30"/>
      <c r="B19" s="31"/>
      <c r="C19" s="16"/>
      <c r="D19" s="16"/>
      <c r="E19" s="16"/>
      <c r="F19" s="16"/>
      <c r="G19" s="16"/>
      <c r="H19" s="32"/>
      <c r="I19" s="31"/>
    </row>
    <row r="20" customFormat="1" ht="16.5" spans="1:9">
      <c r="A20" s="30"/>
      <c r="B20" s="33"/>
      <c r="C20" s="33"/>
      <c r="D20" s="14" t="s">
        <v>434</v>
      </c>
      <c r="E20" s="15"/>
      <c r="F20" s="15"/>
      <c r="G20" s="15"/>
      <c r="H20" s="15"/>
      <c r="I20" s="65"/>
    </row>
    <row r="21" ht="16.5" spans="1:9">
      <c r="A21" s="16"/>
      <c r="B21" s="16"/>
      <c r="C21" s="16"/>
      <c r="D21" s="14" t="s">
        <v>423</v>
      </c>
      <c r="E21" s="15"/>
      <c r="F21" s="15"/>
      <c r="G21" s="15"/>
      <c r="H21" s="15"/>
      <c r="I21" s="65"/>
    </row>
    <row r="22" ht="16.5" spans="1:9">
      <c r="A22" s="18" t="s">
        <v>403</v>
      </c>
      <c r="B22" s="18" t="s">
        <v>424</v>
      </c>
      <c r="C22" s="18" t="s">
        <v>425</v>
      </c>
      <c r="D22" s="19" t="s">
        <v>426</v>
      </c>
      <c r="E22" s="19" t="s">
        <v>427</v>
      </c>
      <c r="F22" s="19" t="s">
        <v>428</v>
      </c>
      <c r="G22" s="19" t="s">
        <v>429</v>
      </c>
      <c r="H22" s="19" t="s">
        <v>430</v>
      </c>
      <c r="I22" s="19" t="s">
        <v>431</v>
      </c>
    </row>
    <row r="23" ht="16.5" spans="1:9">
      <c r="A23" s="20">
        <v>1</v>
      </c>
      <c r="B23" s="20" t="s">
        <v>51</v>
      </c>
      <c r="C23" s="21">
        <f>'ORÇAMENTO '!J30</f>
        <v>49510.5805</v>
      </c>
      <c r="D23" s="22">
        <f>C23</f>
        <v>49510.5805</v>
      </c>
      <c r="E23" s="23"/>
      <c r="F23" s="34"/>
      <c r="G23" s="34"/>
      <c r="H23" s="34"/>
      <c r="I23" s="34"/>
    </row>
    <row r="24" ht="16.5" spans="1:9">
      <c r="A24" s="20"/>
      <c r="B24" s="24" t="s">
        <v>433</v>
      </c>
      <c r="C24" s="25">
        <f>100%</f>
        <v>1</v>
      </c>
      <c r="D24" s="26">
        <f>C24</f>
        <v>1</v>
      </c>
      <c r="E24" s="26"/>
      <c r="F24" s="35"/>
      <c r="G24" s="35"/>
      <c r="H24" s="35"/>
      <c r="I24" s="35"/>
    </row>
    <row r="25" ht="16.5" spans="1:9">
      <c r="A25" s="20">
        <v>2</v>
      </c>
      <c r="B25" s="27" t="s">
        <v>435</v>
      </c>
      <c r="C25" s="21">
        <f>'ORÇAMENTO '!J49+'ORÇAMENTO '!J72+'ORÇAMENTO '!J88</f>
        <v>133584.704575</v>
      </c>
      <c r="D25" s="36"/>
      <c r="E25" s="21">
        <f>C25/4</f>
        <v>33396.17614375</v>
      </c>
      <c r="F25" s="21">
        <f>C25/4</f>
        <v>33396.17614375</v>
      </c>
      <c r="G25" s="21">
        <f>C25/4</f>
        <v>33396.17614375</v>
      </c>
      <c r="H25" s="21">
        <f>C25/4</f>
        <v>33396.17614375</v>
      </c>
      <c r="I25" s="21"/>
    </row>
    <row r="26" ht="16.5" spans="1:9">
      <c r="A26" s="20"/>
      <c r="B26" s="24" t="s">
        <v>433</v>
      </c>
      <c r="C26" s="25">
        <f>100%</f>
        <v>1</v>
      </c>
      <c r="D26" s="36"/>
      <c r="E26" s="26">
        <f>C26/4</f>
        <v>0.25</v>
      </c>
      <c r="F26" s="26">
        <f>C26/4</f>
        <v>0.25</v>
      </c>
      <c r="G26" s="35">
        <f>C26/4</f>
        <v>0.25</v>
      </c>
      <c r="H26" s="35">
        <f>C26/4</f>
        <v>0.25</v>
      </c>
      <c r="I26" s="35"/>
    </row>
    <row r="27" ht="16.5" spans="1:9">
      <c r="A27" s="20">
        <v>3</v>
      </c>
      <c r="B27" s="37" t="s">
        <v>436</v>
      </c>
      <c r="C27" s="38">
        <f>'ORÇAMENTO '!J106</f>
        <v>76623.64953125</v>
      </c>
      <c r="D27" s="39">
        <f>$C$27/5</f>
        <v>15324.72990625</v>
      </c>
      <c r="E27" s="39">
        <f t="shared" ref="E27:H27" si="0">$C$27/5</f>
        <v>15324.72990625</v>
      </c>
      <c r="F27" s="39">
        <f t="shared" si="0"/>
        <v>15324.72990625</v>
      </c>
      <c r="G27" s="39">
        <f t="shared" si="0"/>
        <v>15324.72990625</v>
      </c>
      <c r="H27" s="39">
        <f t="shared" si="0"/>
        <v>15324.72990625</v>
      </c>
      <c r="I27" s="42"/>
    </row>
    <row r="28" ht="16.5" spans="1:9">
      <c r="A28" s="36"/>
      <c r="B28" s="24" t="s">
        <v>433</v>
      </c>
      <c r="C28" s="40">
        <v>1</v>
      </c>
      <c r="D28" s="41">
        <f>C28/5</f>
        <v>0.2</v>
      </c>
      <c r="E28" s="41">
        <f>C28/5</f>
        <v>0.2</v>
      </c>
      <c r="F28" s="41">
        <f>C28/5</f>
        <v>0.2</v>
      </c>
      <c r="G28" s="41">
        <f>C28/5</f>
        <v>0.2</v>
      </c>
      <c r="H28" s="41">
        <f>C28/5</f>
        <v>0.2</v>
      </c>
      <c r="I28" s="41"/>
    </row>
    <row r="29" ht="16.5" spans="1:9">
      <c r="A29" s="20">
        <v>4</v>
      </c>
      <c r="B29" s="37" t="s">
        <v>437</v>
      </c>
      <c r="C29" s="42">
        <f>'ORÇAMENTO '!J111</f>
        <v>26909.525</v>
      </c>
      <c r="D29" s="43"/>
      <c r="E29" s="43"/>
      <c r="F29" s="43"/>
      <c r="G29" s="42"/>
      <c r="H29" s="42"/>
      <c r="I29" s="42">
        <f>C29</f>
        <v>26909.525</v>
      </c>
    </row>
    <row r="30" ht="16.5" spans="1:9">
      <c r="A30" s="36"/>
      <c r="B30" s="24" t="s">
        <v>433</v>
      </c>
      <c r="C30" s="40">
        <v>1</v>
      </c>
      <c r="D30" s="43"/>
      <c r="E30" s="43"/>
      <c r="F30" s="43"/>
      <c r="G30" s="41"/>
      <c r="H30" s="41"/>
      <c r="I30" s="41">
        <f>C30</f>
        <v>1</v>
      </c>
    </row>
    <row r="31" ht="16.5" spans="1:9">
      <c r="A31" s="20">
        <v>5</v>
      </c>
      <c r="B31" s="37" t="s">
        <v>438</v>
      </c>
      <c r="C31" s="42">
        <f>'ORÇAMENTO '!J126</f>
        <v>74962.075</v>
      </c>
      <c r="D31" s="43"/>
      <c r="E31" s="43"/>
      <c r="F31" s="43"/>
      <c r="G31" s="42">
        <f>C31/2</f>
        <v>37481.0375</v>
      </c>
      <c r="H31" s="42">
        <f>C31/2</f>
        <v>37481.0375</v>
      </c>
      <c r="I31" s="36"/>
    </row>
    <row r="32" ht="16.5" spans="1:9">
      <c r="A32" s="36"/>
      <c r="B32" s="24" t="s">
        <v>433</v>
      </c>
      <c r="C32" s="40">
        <v>1</v>
      </c>
      <c r="D32" s="43"/>
      <c r="E32" s="43"/>
      <c r="F32" s="43"/>
      <c r="G32" s="41">
        <f>C32/2</f>
        <v>0.5</v>
      </c>
      <c r="H32" s="41">
        <f>C32/2</f>
        <v>0.5</v>
      </c>
      <c r="I32" s="36"/>
    </row>
    <row r="33" ht="16.5" spans="1:9">
      <c r="A33" s="20">
        <v>6</v>
      </c>
      <c r="B33" s="37" t="s">
        <v>439</v>
      </c>
      <c r="C33" s="42">
        <f>'ORÇAMENTO '!J129</f>
        <v>4810.05</v>
      </c>
      <c r="D33" s="43"/>
      <c r="E33" s="43"/>
      <c r="F33" s="43"/>
      <c r="G33" s="43"/>
      <c r="H33" s="22"/>
      <c r="I33" s="42">
        <f>C33</f>
        <v>4810.05</v>
      </c>
    </row>
    <row r="34" ht="16.5" spans="1:9">
      <c r="A34" s="36"/>
      <c r="B34" s="24" t="s">
        <v>433</v>
      </c>
      <c r="C34" s="40">
        <v>1</v>
      </c>
      <c r="D34" s="43"/>
      <c r="E34" s="43"/>
      <c r="F34" s="43"/>
      <c r="G34" s="43"/>
      <c r="H34" s="44"/>
      <c r="I34" s="41">
        <f>I33/C33</f>
        <v>1</v>
      </c>
    </row>
    <row r="35" customFormat="1" ht="16.5" spans="1:9">
      <c r="A35" s="20">
        <v>7</v>
      </c>
      <c r="B35" s="37" t="s">
        <v>440</v>
      </c>
      <c r="C35" s="42">
        <f>'ORÇAMENTO '!J132</f>
        <v>9595.625</v>
      </c>
      <c r="D35" s="43"/>
      <c r="E35" s="43"/>
      <c r="F35" s="43"/>
      <c r="G35" s="43"/>
      <c r="H35" s="43"/>
      <c r="I35" s="42">
        <f>C35</f>
        <v>9595.625</v>
      </c>
    </row>
    <row r="36" customFormat="1" ht="16.5" spans="1:9">
      <c r="A36" s="36"/>
      <c r="B36" s="24" t="s">
        <v>433</v>
      </c>
      <c r="C36" s="40">
        <v>1</v>
      </c>
      <c r="D36" s="43"/>
      <c r="E36" s="43"/>
      <c r="F36" s="43"/>
      <c r="G36" s="43"/>
      <c r="H36" s="43"/>
      <c r="I36" s="41">
        <f>C36</f>
        <v>1</v>
      </c>
    </row>
    <row r="37" ht="16.5" spans="1:7">
      <c r="A37" s="30" t="s">
        <v>441</v>
      </c>
      <c r="B37" s="33"/>
      <c r="C37" s="33"/>
      <c r="D37" s="16"/>
      <c r="E37" s="16"/>
      <c r="F37" s="16"/>
      <c r="G37" s="16"/>
    </row>
    <row r="38" customFormat="1" ht="16.5" spans="1:9">
      <c r="A38" s="30"/>
      <c r="B38" s="16"/>
      <c r="C38" s="45" t="s">
        <v>422</v>
      </c>
      <c r="D38" s="45" t="s">
        <v>434</v>
      </c>
      <c r="E38" s="46" t="s">
        <v>41</v>
      </c>
      <c r="F38" s="16"/>
      <c r="G38" s="16"/>
      <c r="H38" s="32"/>
      <c r="I38" s="32"/>
    </row>
    <row r="39" ht="16.5" spans="1:9">
      <c r="A39" s="33"/>
      <c r="B39" s="47" t="s">
        <v>442</v>
      </c>
      <c r="C39" s="48">
        <f>C15+C17</f>
        <v>60219.135</v>
      </c>
      <c r="D39" s="49">
        <f>C35+C33+C31+C29+C27+C25+C23</f>
        <v>375996.20960625</v>
      </c>
      <c r="E39" s="49">
        <f>SUM(C39+D39)</f>
        <v>436215.34460625</v>
      </c>
      <c r="F39" s="50"/>
      <c r="G39" s="50"/>
      <c r="H39" s="32"/>
      <c r="I39" s="32"/>
    </row>
    <row r="40" ht="16.5" spans="1:9">
      <c r="A40" s="51"/>
      <c r="B40" s="52"/>
      <c r="C40" s="53"/>
      <c r="D40" s="54"/>
      <c r="E40" s="54"/>
      <c r="F40" s="54"/>
      <c r="G40" s="54"/>
      <c r="H40" s="32"/>
      <c r="I40" s="32"/>
    </row>
    <row r="41" ht="16.5" spans="1:9">
      <c r="A41" s="33"/>
      <c r="B41" s="46" t="s">
        <v>443</v>
      </c>
      <c r="C41" s="46"/>
      <c r="D41" s="48">
        <f>D27+D23+D17+D15</f>
        <v>74871.83290625</v>
      </c>
      <c r="E41" s="48">
        <f>E27+E25+E17+E15</f>
        <v>58757.42855</v>
      </c>
      <c r="F41" s="48">
        <f>F27+F25+F17+F15</f>
        <v>58757.42855</v>
      </c>
      <c r="G41" s="48">
        <f>G31+G27+G25+G17+G15</f>
        <v>96238.46605</v>
      </c>
      <c r="H41" s="55">
        <f>H31+H27+H25+H17+H15</f>
        <v>96238.46605</v>
      </c>
      <c r="I41" s="55">
        <f>I35+I33+I29+I17+I15</f>
        <v>51351.7225</v>
      </c>
    </row>
    <row r="42" ht="16.5" spans="1:9">
      <c r="A42" s="33"/>
      <c r="B42" s="46" t="s">
        <v>444</v>
      </c>
      <c r="C42" s="46"/>
      <c r="D42" s="56">
        <f>D41/$E$39</f>
        <v>0.171639612938956</v>
      </c>
      <c r="E42" s="56">
        <f t="shared" ref="E42:I42" si="1">E41/$E$39</f>
        <v>0.134698215632551</v>
      </c>
      <c r="F42" s="56">
        <f t="shared" si="1"/>
        <v>0.134698215632551</v>
      </c>
      <c r="G42" s="56">
        <f t="shared" si="1"/>
        <v>0.220621459652846</v>
      </c>
      <c r="H42" s="56">
        <f t="shared" si="1"/>
        <v>0.220621459652846</v>
      </c>
      <c r="I42" s="56">
        <f t="shared" si="1"/>
        <v>0.117721036490252</v>
      </c>
    </row>
    <row r="43" ht="16.5" spans="1:9">
      <c r="A43" s="33"/>
      <c r="B43" s="46" t="s">
        <v>445</v>
      </c>
      <c r="C43" s="46"/>
      <c r="D43" s="57">
        <f>D41</f>
        <v>74871.83290625</v>
      </c>
      <c r="E43" s="57">
        <f>D41+E41</f>
        <v>133629.26145625</v>
      </c>
      <c r="F43" s="57">
        <f>D41+E41+F41</f>
        <v>192386.69000625</v>
      </c>
      <c r="G43" s="57">
        <f>D41+E41+F41+G41</f>
        <v>288625.15605625</v>
      </c>
      <c r="H43" s="58">
        <f>D41+E41+F41+G41+H41</f>
        <v>384863.62210625</v>
      </c>
      <c r="I43" s="58">
        <f>D41+E41+F41+G41+H41+I41</f>
        <v>436215.34460625</v>
      </c>
    </row>
    <row r="44" ht="16.5" spans="1:9">
      <c r="A44" s="33"/>
      <c r="B44" s="46" t="s">
        <v>446</v>
      </c>
      <c r="C44" s="46"/>
      <c r="D44" s="56">
        <f>D42</f>
        <v>0.171639612938956</v>
      </c>
      <c r="E44" s="56">
        <f>SUM(D44+E42)</f>
        <v>0.306337828571506</v>
      </c>
      <c r="F44" s="56">
        <f>D42+E42+F42</f>
        <v>0.441036044204057</v>
      </c>
      <c r="G44" s="56">
        <f>D42+E42+F42+G42</f>
        <v>0.661657503856903</v>
      </c>
      <c r="H44" s="41">
        <f>D42+E42+F42+G42+H42</f>
        <v>0.882278963509748</v>
      </c>
      <c r="I44" s="41">
        <f>D42+E42+F42+G42+H42+I42</f>
        <v>1</v>
      </c>
    </row>
    <row r="45" ht="16.5" spans="1:9">
      <c r="A45" s="59"/>
      <c r="B45" s="59"/>
      <c r="C45" s="60"/>
      <c r="D45" s="61"/>
      <c r="E45" s="61"/>
      <c r="F45" s="61"/>
      <c r="G45" s="61"/>
      <c r="H45" s="32"/>
      <c r="I45" s="32"/>
    </row>
    <row r="46" ht="38.25" customHeight="1" spans="1:7">
      <c r="A46" s="62" t="s">
        <v>447</v>
      </c>
      <c r="B46" s="62"/>
      <c r="C46" s="62"/>
      <c r="D46" s="62"/>
      <c r="E46" s="62"/>
      <c r="F46" s="62"/>
      <c r="G46" s="62"/>
    </row>
    <row r="47" ht="16.5" spans="1:7">
      <c r="A47" s="63"/>
      <c r="B47" s="63"/>
      <c r="C47" s="63"/>
      <c r="D47" s="63"/>
      <c r="E47" s="63"/>
      <c r="F47" s="63"/>
      <c r="G47" s="63"/>
    </row>
    <row r="48" ht="16.5" spans="1:9">
      <c r="A48" s="64" t="s">
        <v>42</v>
      </c>
      <c r="B48" s="64"/>
      <c r="C48" s="64"/>
      <c r="D48" s="64"/>
      <c r="E48" s="64"/>
      <c r="F48" s="64"/>
      <c r="G48" s="64"/>
      <c r="H48" s="64"/>
      <c r="I48" s="64"/>
    </row>
  </sheetData>
  <mergeCells count="11">
    <mergeCell ref="A6:I6"/>
    <mergeCell ref="D12:I12"/>
    <mergeCell ref="D13:I13"/>
    <mergeCell ref="D20:I20"/>
    <mergeCell ref="D21:I21"/>
    <mergeCell ref="B41:C41"/>
    <mergeCell ref="B42:C42"/>
    <mergeCell ref="B43:C43"/>
    <mergeCell ref="B44:C44"/>
    <mergeCell ref="A46:G46"/>
    <mergeCell ref="A48:I48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53" orientation="landscape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PREFEITURA MUNICIPAL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META 1</vt:lpstr>
      <vt:lpstr>ORÇAMENTO </vt:lpstr>
      <vt:lpstr>ADMINISTRAÇÃO LOCAL </vt:lpstr>
      <vt:lpstr>CRONOGRAMA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Soiurb</cp:lastModifiedBy>
  <cp:revision>2</cp:revision>
  <dcterms:created xsi:type="dcterms:W3CDTF">2009-06-24T12:27:00Z</dcterms:created>
  <cp:lastPrinted>2023-01-09T14:18:00Z</cp:lastPrinted>
  <dcterms:modified xsi:type="dcterms:W3CDTF">2023-03-06T14:42:43Z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PREFEITURA MUNICIPAL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929BD71600C94AB1AF3DDC4C68EE5F45</vt:lpwstr>
  </property>
  <property fmtid="{D5CDD505-2E9C-101B-9397-08002B2CF9AE}" pid="10" name="KSOProductBuildVer">
    <vt:lpwstr>1046-11.2.0.11380</vt:lpwstr>
  </property>
</Properties>
</file>