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META 1" sheetId="6" r:id="rId1"/>
    <sheet name="Orca" sheetId="1" r:id="rId2"/>
    <sheet name="Mem. Calc." sheetId="3" r:id="rId3"/>
    <sheet name="CRONOGRAMA" sheetId="4" r:id="rId4"/>
    <sheet name="ADM LOCAL" sheetId="5" r:id="rId5"/>
  </sheets>
  <definedNames>
    <definedName name="_xlnm.Print_Area" localSheetId="4">'ADM LOCAL'!$A$1:$G$24</definedName>
    <definedName name="_xlnm.Print_Area" localSheetId="3">CRONOGRAMA!$A$1:$I$49</definedName>
    <definedName name="_xlnm.Print_Area" localSheetId="2">'Mem. Calc.'!$A$1:$A$24</definedName>
    <definedName name="_xlnm.Print_Area" localSheetId="0">'META 1'!$A$1:$K$31</definedName>
    <definedName name="_xlnm.Print_Area" localSheetId="1">Orca!$A$1:$I$52</definedName>
  </definedNames>
  <calcPr calcId="144525"/>
</workbook>
</file>

<file path=xl/sharedStrings.xml><?xml version="1.0" encoding="utf-8"?>
<sst xmlns="http://schemas.openxmlformats.org/spreadsheetml/2006/main" count="223" uniqueCount="156">
  <si>
    <r>
      <rPr>
        <b/>
        <sz val="12"/>
        <rFont val="Arial"/>
        <charset val="1"/>
      </rPr>
      <t xml:space="preserve">OBRA: </t>
    </r>
    <r>
      <rPr>
        <sz val="12"/>
        <rFont val="Arial"/>
        <charset val="1"/>
      </rPr>
      <t xml:space="preserve">EXECUÇÃO DE PAVIMENTAÇÃO ASFÁLTICA  </t>
    </r>
  </si>
  <si>
    <t>BASE ORÇAMENTÁRIA</t>
  </si>
  <si>
    <r>
      <rPr>
        <b/>
        <sz val="12"/>
        <rFont val="Arial"/>
        <charset val="1"/>
      </rPr>
      <t>LOCAL:</t>
    </r>
    <r>
      <rPr>
        <sz val="12"/>
        <rFont val="Arial"/>
        <charset val="1"/>
      </rPr>
      <t xml:space="preserve">TRECHO DA AVENIDA JOSÉ RUGINE - BAIRRO GUAÇUZAL </t>
    </r>
  </si>
  <si>
    <t xml:space="preserve">FONTES: </t>
  </si>
  <si>
    <r>
      <rPr>
        <b/>
        <sz val="12"/>
        <color rgb="FF000000"/>
        <rFont val="Arial"/>
        <charset val="1"/>
      </rPr>
      <t xml:space="preserve">PROPRIETÁRIO: </t>
    </r>
    <r>
      <rPr>
        <sz val="12"/>
        <color rgb="FF000000"/>
        <rFont val="Arial"/>
        <charset val="1"/>
      </rPr>
      <t>PREFEITURA MUNICIPAL DE PILAR DO SUL-SP</t>
    </r>
  </si>
  <si>
    <t xml:space="preserve">SINAPI  - DATA BASE: 05/2022 (DESONERADO)                                                                          </t>
  </si>
  <si>
    <t xml:space="preserve">CDHU: 185 (DESONERADO)                                                    </t>
  </si>
  <si>
    <t>PLANILHA ORÇAMENTÁRIA - META 1</t>
  </si>
  <si>
    <t>Item</t>
  </si>
  <si>
    <t>Fonte</t>
  </si>
  <si>
    <t>Cod.</t>
  </si>
  <si>
    <t>Material e Mão de Obra</t>
  </si>
  <si>
    <t xml:space="preserve">Unidade </t>
  </si>
  <si>
    <t>Quantidade</t>
  </si>
  <si>
    <t>Preço Unitário</t>
  </si>
  <si>
    <t>Preço Unitário com BDI = 25%</t>
  </si>
  <si>
    <t>Preço Total    (SEM BDI)</t>
  </si>
  <si>
    <t xml:space="preserve">Preço Total      (COM BDI) </t>
  </si>
  <si>
    <t xml:space="preserve">Memória de Cálculo </t>
  </si>
  <si>
    <t>ADMINISTRAÇÃO LOCAL</t>
  </si>
  <si>
    <t>1.1</t>
  </si>
  <si>
    <t>COMP.</t>
  </si>
  <si>
    <t>Administração local</t>
  </si>
  <si>
    <t>vb</t>
  </si>
  <si>
    <t>-</t>
  </si>
  <si>
    <t>CANTEIRO DE OBRAS</t>
  </si>
  <si>
    <t>2.1</t>
  </si>
  <si>
    <t>CDHU</t>
  </si>
  <si>
    <t>02.02.150</t>
  </si>
  <si>
    <t>Locação de container tipo depósito - área mínima de 13,80 m²</t>
  </si>
  <si>
    <t>un x mês</t>
  </si>
  <si>
    <t>&gt;&gt; 1 und. X 6 meses</t>
  </si>
  <si>
    <t>2.2</t>
  </si>
  <si>
    <t>02.01.180</t>
  </si>
  <si>
    <t>Banheiro químico modelo Standard, com manutenção conforme exigências da CETESB</t>
  </si>
  <si>
    <t>SEM BDI</t>
  </si>
  <si>
    <t>COM BDI</t>
  </si>
  <si>
    <t>TOTAL</t>
  </si>
  <si>
    <t>PILAR DO SUL-SP, 13 DE JANEIRO DE 2023.</t>
  </si>
  <si>
    <t>PLANILHA ORÇAMENTÁRIA - META 2</t>
  </si>
  <si>
    <r>
      <rPr>
        <b/>
        <sz val="11"/>
        <color theme="1"/>
        <rFont val="Calibri"/>
        <charset val="134"/>
        <scheme val="minor"/>
      </rPr>
      <t xml:space="preserve">OBRA: </t>
    </r>
    <r>
      <rPr>
        <sz val="11"/>
        <color theme="1"/>
        <rFont val="Calibri"/>
        <charset val="134"/>
        <scheme val="minor"/>
      </rPr>
      <t>EXECUÇÃO DE PAVIMENTAÇÃO ASFÁLTICA - ÁREA = 5.325,00m²</t>
    </r>
  </si>
  <si>
    <r>
      <rPr>
        <b/>
        <sz val="11"/>
        <color theme="1"/>
        <rFont val="Calibri"/>
        <charset val="134"/>
        <scheme val="minor"/>
      </rPr>
      <t xml:space="preserve">LOCAL: </t>
    </r>
    <r>
      <rPr>
        <sz val="11"/>
        <color theme="1"/>
        <rFont val="Calibri"/>
        <charset val="134"/>
        <scheme val="minor"/>
      </rPr>
      <t xml:space="preserve">TRECHO DA AVENIDA JOSÉ RUGINE - BAIRRO GUAÇUZAL </t>
    </r>
  </si>
  <si>
    <t>FONTES</t>
  </si>
  <si>
    <r>
      <rPr>
        <b/>
        <sz val="11"/>
        <color theme="1"/>
        <rFont val="Calibri"/>
        <charset val="134"/>
        <scheme val="minor"/>
      </rPr>
      <t xml:space="preserve">PROPRIETÁRIO: </t>
    </r>
    <r>
      <rPr>
        <sz val="11"/>
        <color theme="1"/>
        <rFont val="Calibri"/>
        <charset val="134"/>
        <scheme val="minor"/>
      </rPr>
      <t>PREFEITURA MUNICIPAL DE PILAR DO SUL-SP</t>
    </r>
  </si>
  <si>
    <t>SINAPI- DATA BASE: 05/2022 (DESONERADO)</t>
  </si>
  <si>
    <t>CDHU: 185 ( DESONERADO)</t>
  </si>
  <si>
    <t>BDI = 25,00%</t>
  </si>
  <si>
    <t>ITEM</t>
  </si>
  <si>
    <t>FONTE</t>
  </si>
  <si>
    <t>CÓD.</t>
  </si>
  <si>
    <t>MATERIAL E MÃO DE OBRA</t>
  </si>
  <si>
    <t>UNID.</t>
  </si>
  <si>
    <t>QUANT.</t>
  </si>
  <si>
    <t>R$ UNIT.</t>
  </si>
  <si>
    <t>R$ UNIT. C/BDI</t>
  </si>
  <si>
    <t>PREÇO TOTAL C/BDI</t>
  </si>
  <si>
    <t>SERVIÇOS PRELIMINARES</t>
  </si>
  <si>
    <t>02.08.020</t>
  </si>
  <si>
    <t>Placa de identificação para obra</t>
  </si>
  <si>
    <t>m²</t>
  </si>
  <si>
    <t>SUB TOTAL</t>
  </si>
  <si>
    <t>ESCAVAÇÃO, SUBLEITO, BASE , SUB-BASE</t>
  </si>
  <si>
    <t>07.01.020</t>
  </si>
  <si>
    <t>Escavação e carga mecanizada em solo de 1ª categoria, em campo aberto</t>
  </si>
  <si>
    <t>m³</t>
  </si>
  <si>
    <t>05.10.020</t>
  </si>
  <si>
    <t>Transporte de solo de 1ª e 2ª categoria por caminhão até o 2° km</t>
  </si>
  <si>
    <t>2.3</t>
  </si>
  <si>
    <t>SINAPI</t>
  </si>
  <si>
    <t>Regularização e compactação de subleito, com no minímo 95% do PN.</t>
  </si>
  <si>
    <t>2.4</t>
  </si>
  <si>
    <t>Execução e compactação de base e ou sub base para pavimentação de macadame seco</t>
  </si>
  <si>
    <t>2.5</t>
  </si>
  <si>
    <t>Transporte com caminhão basculante de 14 m³, em via urbana pavimentada, dmt até 30 km (macadame seco)</t>
  </si>
  <si>
    <t xml:space="preserve">m³ x km </t>
  </si>
  <si>
    <t>2.6</t>
  </si>
  <si>
    <t>Execução e compactação de base e ou sub base para pavimentação de brita graduada simples tratada com cimento</t>
  </si>
  <si>
    <t>2.7</t>
  </si>
  <si>
    <t xml:space="preserve">SINAPI </t>
  </si>
  <si>
    <t>Transporte com caminhão basculante de 14 m³, em via urbana pavimentada, dmt até 30 km (brita graduada simples tratada com cimento)</t>
  </si>
  <si>
    <t>2.8</t>
  </si>
  <si>
    <t>54.03.240</t>
  </si>
  <si>
    <t>Imprimação betuminosa impermeabilizante</t>
  </si>
  <si>
    <t>2.9</t>
  </si>
  <si>
    <t>Execução de pintura de ligação com emulsão asfáltica RR-2C</t>
  </si>
  <si>
    <t>2.10</t>
  </si>
  <si>
    <t>54.03.200</t>
  </si>
  <si>
    <t>Concreto asfáltico usinado a quente - Binder</t>
  </si>
  <si>
    <t>2.11</t>
  </si>
  <si>
    <t>54.03.210</t>
  </si>
  <si>
    <t>Camada de rolamento em concreto betuminoso usinado quente - CBUQ</t>
  </si>
  <si>
    <t>GUIAS E SARJETAS</t>
  </si>
  <si>
    <t>3.1</t>
  </si>
  <si>
    <t>Guia (meio-fio) e sarjeta conjugados de concreto, moltada in loco em trecho reto com extrusora, 45 cm base (15 cm base da guia+ 30 cm base da sarjeta) x 22cm altura.</t>
  </si>
  <si>
    <t>m</t>
  </si>
  <si>
    <t>LEVANTAMENTO PLANIMÉTRICO - FINAL</t>
  </si>
  <si>
    <t>4.1</t>
  </si>
  <si>
    <t>01.20.280</t>
  </si>
  <si>
    <t>Levantamento planimétrico de área pavimentada para veículo e pedestre</t>
  </si>
  <si>
    <t>MEMÓRIA DE CÁLCULO</t>
  </si>
  <si>
    <t>&gt;&gt;Placa nas dimensões= 4,00m x 1,5m = 6,00m²</t>
  </si>
  <si>
    <t>&gt;&gt;Escavação da via = 750,00m x 8,00m x 0,70m=4.200,00m³</t>
  </si>
  <si>
    <t>&gt;&gt; Volume do item 2.1</t>
  </si>
  <si>
    <t>&gt;&gt;Regularização e compactação (considerando a regularização e compactação da via + guias e sarjetas, totalizando largura de 8,00m ) = 750,00m x 8,00m = 6.000,00m²</t>
  </si>
  <si>
    <t>&gt;&gt;Base ou sub-base=750,00mx 8,00m x0,50m=3.000,00 m³</t>
  </si>
  <si>
    <t xml:space="preserve">&gt;&gt;Volume do item 2.4 x 30 km = 3.000,00m³ x 30 km = 90.000,00 m³ x km </t>
  </si>
  <si>
    <t>&gt;&gt; Base ou sub-base =750,00m x 8,00m x 0,14m =840,00m³ - (0,45m x 0,04m x 750,00m x 2 lados) =27,00m³ = 813,00 m³</t>
  </si>
  <si>
    <t>&gt;&gt; Volume do item 2.6 x 30 km = 813,00m³ x 30km = 24.390,00 m³ x km</t>
  </si>
  <si>
    <t>&gt;&gt;Aplicação da imprimação (após a brita) = 750,00m x 7,10m (largura de 8,00m descontando se guias e sarjetas) = 5.325,00m²</t>
  </si>
  <si>
    <t xml:space="preserve">&gt;&gt; Aplicação da imprimação (após a imprimação impermeabilizante)  = 750,00m x 7,10m (largura de 8,00m descontando se guias e sarjetas) = 5.325,00m²                                                                                                                                                   &gt;&gt; Aplicação de imprimação após o Binder = 750,00m x 7,10m = 5.325,00m²                                                                                                                &gt;&gt; Total = 5.325,00m² + 5.325,00m² = 10.650,00m²                                                                                      </t>
  </si>
  <si>
    <t>&gt;&gt; Aplicação do Binder = 750,00m x 7,10m (largura de 8,00m descontando se guias e sarjetas) = 5.325,00m² x 0,035m = 186,38m³</t>
  </si>
  <si>
    <t>&gt;&gt;Aplicação do CBUQ = 750,00m x 7,10m = 5.325,00m x 0,03m = 159,75m³</t>
  </si>
  <si>
    <t>&gt;&gt;Extensão da guia = 750,00m x 2 lados = 1.500,00m</t>
  </si>
  <si>
    <t>&gt;&gt;Levantamento da área pavimentada = 750m x 7,10m = 5.325,00m²</t>
  </si>
  <si>
    <t>CRONOGRAMA FÍSICO-FINANCEIRO</t>
  </si>
  <si>
    <r>
      <rPr>
        <b/>
        <sz val="13"/>
        <rFont val="Arial"/>
        <charset val="134"/>
      </rPr>
      <t xml:space="preserve">OBRA: </t>
    </r>
    <r>
      <rPr>
        <sz val="13"/>
        <rFont val="Arial"/>
        <charset val="134"/>
      </rPr>
      <t xml:space="preserve">EXECUÇÃO DE PAVIMENTAÇÃO ASFÁLTICA  </t>
    </r>
  </si>
  <si>
    <r>
      <rPr>
        <b/>
        <sz val="13"/>
        <rFont val="Arial"/>
        <charset val="134"/>
      </rPr>
      <t>LOCAL:</t>
    </r>
    <r>
      <rPr>
        <sz val="13"/>
        <rFont val="Arial"/>
        <charset val="134"/>
      </rPr>
      <t xml:space="preserve">TRECHO DA AVENIDA JOSÉ RUGINE - BAIRRO GUAÇUZAL </t>
    </r>
  </si>
  <si>
    <r>
      <rPr>
        <b/>
        <sz val="13"/>
        <color rgb="FF000000"/>
        <rFont val="Arial"/>
        <charset val="134"/>
      </rPr>
      <t xml:space="preserve">PROPRIETÁRIO: </t>
    </r>
    <r>
      <rPr>
        <sz val="13"/>
        <color rgb="FF000000"/>
        <rFont val="Arial"/>
        <charset val="134"/>
      </rPr>
      <t>PREFEITURA MUNICIPAL DE PILAR DO SUL-SP</t>
    </r>
  </si>
  <si>
    <t>META 1</t>
  </si>
  <si>
    <t>PRAZO DA OBRA: 180 DIAS</t>
  </si>
  <si>
    <t>DESCRIMINAÇÃO</t>
  </si>
  <si>
    <t>ETAPA</t>
  </si>
  <si>
    <t>30 DIAS</t>
  </si>
  <si>
    <t>60 DIAS</t>
  </si>
  <si>
    <t>90 DIAS</t>
  </si>
  <si>
    <t>120 DIAS</t>
  </si>
  <si>
    <t>150 DIAS</t>
  </si>
  <si>
    <t>180 DIAS</t>
  </si>
  <si>
    <t>%</t>
  </si>
  <si>
    <t>META 2</t>
  </si>
  <si>
    <t>ESCAVAÇÃO SUB LEITO, BASE, SUB BASE</t>
  </si>
  <si>
    <t>LEVANTAMENTO PLANIMÉTRICO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</si>
  <si>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</si>
  <si>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</si>
  <si>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</si>
  <si>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</si>
  <si>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</si>
  <si>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</si>
  <si>
    <r>
      <rPr>
        <b/>
        <sz val="13"/>
        <color rgb="FF000000"/>
        <rFont val="Arial"/>
        <charset val="134"/>
      </rPr>
      <t>OBS.: 1</t>
    </r>
    <r>
      <rPr>
        <sz val="13"/>
        <color rgb="FF000000"/>
        <rFont val="Arial"/>
        <charset val="134"/>
      </rPr>
      <t xml:space="preserve"> - OS PRAZOS DAS ETAPAS SERÃO CONSIDERADOS A PARTIR DA DATA DA ASSINATURA DA ORDEM DE SERVIÇO INICIAL EMITIDA  PELA PREFEITURA.</t>
    </r>
  </si>
  <si>
    <r>
      <rPr>
        <b/>
        <sz val="14"/>
        <color rgb="FF000000"/>
        <rFont val="Arial"/>
        <charset val="1"/>
      </rPr>
      <t xml:space="preserve">FONTE DE CUSTO: </t>
    </r>
    <r>
      <rPr>
        <sz val="14"/>
        <color rgb="FF000000"/>
        <rFont val="Arial"/>
        <charset val="1"/>
      </rPr>
      <t>SINAPI : 05/2022</t>
    </r>
  </si>
  <si>
    <t>TABELA DESONERADA</t>
  </si>
  <si>
    <r>
      <rPr>
        <b/>
        <sz val="14"/>
        <color rgb="FF000000"/>
        <rFont val="Arial"/>
        <charset val="1"/>
      </rPr>
      <t xml:space="preserve">PROPRIETÁRIO: </t>
    </r>
    <r>
      <rPr>
        <sz val="14"/>
        <color rgb="FF000000"/>
        <rFont val="Arial"/>
        <charset val="1"/>
      </rPr>
      <t>PREFEITURA MUNICIPAL DE PILAR DO SUL-SP</t>
    </r>
  </si>
  <si>
    <t>PLANILHA DE COMPOSIÇÃO - ADMINISTRAÇÃO LOCAL</t>
  </si>
  <si>
    <t>DESCRIÇÃO</t>
  </si>
  <si>
    <t>UND.</t>
  </si>
  <si>
    <t>SALÁRIO/HORA</t>
  </si>
  <si>
    <t>CUSTO TOTAL</t>
  </si>
  <si>
    <t>1.0</t>
  </si>
  <si>
    <t>EQUIPE TÉCNICA</t>
  </si>
  <si>
    <t>ENGENHEIRO CIVIL DE OBRA PLENO COM ENCARGOS COMPLEMENTARES</t>
  </si>
  <si>
    <t>H</t>
  </si>
  <si>
    <t>1.2</t>
  </si>
  <si>
    <t>TOPÓGRAFO COM ENCARGOS COMPLEMENTARES</t>
  </si>
  <si>
    <r>
      <rPr>
        <b/>
        <sz val="14"/>
        <color rgb="FF000000"/>
        <rFont val="Arial"/>
        <charset val="1"/>
      </rPr>
      <t xml:space="preserve">Permanência do Engenheiro na obra: </t>
    </r>
    <r>
      <rPr>
        <sz val="14"/>
        <color rgb="FF000000"/>
        <rFont val="Arial"/>
        <charset val="1"/>
      </rPr>
      <t>4 horas por mês x 6 meses = 24 horas</t>
    </r>
  </si>
  <si>
    <r>
      <rPr>
        <b/>
        <sz val="14"/>
        <color rgb="FF000000"/>
        <rFont val="Arial"/>
        <charset val="1"/>
      </rPr>
      <t xml:space="preserve">Permanência do Topógrafo: </t>
    </r>
    <r>
      <rPr>
        <sz val="14"/>
        <color rgb="FF000000"/>
        <rFont val="Arial"/>
        <charset val="1"/>
      </rPr>
      <t>32 horas por mês x 6 meses = 192 horas</t>
    </r>
  </si>
  <si>
    <t>PILAR DO SUL-SP, 13 DE JANEIRO DE 2023</t>
  </si>
</sst>
</file>

<file path=xl/styles.xml><?xml version="1.0" encoding="utf-8"?>
<styleSheet xmlns="http://schemas.openxmlformats.org/spreadsheetml/2006/main">
  <numFmts count="7">
    <numFmt numFmtId="176" formatCode="[$R$-416]\ #,##0.00;[Red]\-[$R$-416]\ #,##0.00"/>
    <numFmt numFmtId="177" formatCode="_-&quot;R$&quot;\ * #,##0.00_-;\-&quot;R$&quot;\ * #,##0.00_-;_-&quot;R$&quot;\ * &quot;-&quot;??_-;_-@_-"/>
    <numFmt numFmtId="178" formatCode="&quot;R$&quot;\ #,##0.00"/>
    <numFmt numFmtId="179" formatCode="_-&quot;R$&quot;\ * #,##0_-;\-&quot;R$&quot;\ * #,##0_-;_-&quot;R$&quot;\ * &quot;-&quot;_-;_-@_-"/>
    <numFmt numFmtId="180" formatCode="_-* #,##0.00_-;\-* #,##0.00_-;_-* &quot;-&quot;??_-;_-@_-"/>
    <numFmt numFmtId="181" formatCode="_-* #,##0_-;\-* #,##0_-;_-* &quot;-&quot;_-;_-@_-"/>
    <numFmt numFmtId="182" formatCode="&quot;R$ &quot;#,##0.00"/>
  </numFmts>
  <fonts count="47">
    <font>
      <sz val="11"/>
      <color theme="1"/>
      <name val="Calibri"/>
      <charset val="134"/>
      <scheme val="minor"/>
    </font>
    <font>
      <sz val="14"/>
      <color rgb="FF000000"/>
      <name val="Arial"/>
      <charset val="1"/>
    </font>
    <font>
      <b/>
      <sz val="12"/>
      <name val="Arial"/>
      <charset val="1"/>
    </font>
    <font>
      <b/>
      <sz val="12"/>
      <color rgb="FF000000"/>
      <name val="Arial"/>
      <charset val="1"/>
    </font>
    <font>
      <sz val="12"/>
      <color rgb="FF000000"/>
      <name val="Arial"/>
      <charset val="1"/>
    </font>
    <font>
      <sz val="12"/>
      <color rgb="FF000000"/>
      <name val="Calibri"/>
      <charset val="1"/>
    </font>
    <font>
      <b/>
      <sz val="14"/>
      <color rgb="FF000000"/>
      <name val="Arial"/>
      <charset val="1"/>
    </font>
    <font>
      <sz val="13"/>
      <color theme="1"/>
      <name val="Arial"/>
      <charset val="134"/>
    </font>
    <font>
      <sz val="14"/>
      <color rgb="FF000000"/>
      <name val="Arial"/>
      <charset val="134"/>
    </font>
    <font>
      <sz val="12"/>
      <color theme="1"/>
      <name val="Arial"/>
      <charset val="134"/>
    </font>
    <font>
      <sz val="11"/>
      <color theme="1"/>
      <name val="Arial"/>
      <charset val="134"/>
    </font>
    <font>
      <b/>
      <sz val="13"/>
      <name val="Arial"/>
      <charset val="134"/>
    </font>
    <font>
      <b/>
      <sz val="13"/>
      <color rgb="FF000000"/>
      <name val="Arial"/>
      <charset val="134"/>
    </font>
    <font>
      <sz val="13"/>
      <color rgb="FF000000"/>
      <name val="Arial"/>
      <charset val="134"/>
    </font>
    <font>
      <b/>
      <sz val="13"/>
      <color theme="1"/>
      <name val="Arial"/>
      <charset val="134"/>
    </font>
    <font>
      <sz val="13"/>
      <name val="Arial"/>
      <charset val="134"/>
    </font>
    <font>
      <b/>
      <sz val="11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3"/>
      <color rgb="FF000000"/>
      <name val="Arial"/>
      <charset val="1"/>
    </font>
    <font>
      <sz val="13"/>
      <color rgb="FF000000"/>
      <name val="Arial"/>
      <charset val="1"/>
    </font>
    <font>
      <b/>
      <sz val="14"/>
      <color rgb="FFFF0000"/>
      <name val="Arial"/>
      <charset val="1"/>
    </font>
    <font>
      <sz val="14"/>
      <name val="Arial"/>
      <charset val="1"/>
    </font>
    <font>
      <sz val="10"/>
      <color theme="1"/>
      <name val="Calibri"/>
      <charset val="134"/>
      <scheme val="minor"/>
    </font>
    <font>
      <sz val="11"/>
      <color rgb="FF000000"/>
      <name val="Calibri"/>
      <charset val="1"/>
    </font>
    <font>
      <sz val="11"/>
      <color rgb="FF000000"/>
      <name val="Arial1"/>
      <charset val="1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0"/>
      <name val="MS Sans Serif"/>
      <charset val="1"/>
    </font>
    <font>
      <sz val="11"/>
      <color theme="0"/>
      <name val="Calibri"/>
      <charset val="0"/>
      <scheme val="minor"/>
    </font>
    <font>
      <sz val="11"/>
      <color rgb="FFFF00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0"/>
      <color rgb="FF000000"/>
      <name val="MS Sans Serif"/>
      <charset val="1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2"/>
      <name val="Arial"/>
      <charset val="1"/>
    </font>
  </fonts>
  <fills count="45">
    <fill>
      <patternFill patternType="none"/>
    </fill>
    <fill>
      <patternFill patternType="gray125"/>
    </fill>
    <fill>
      <patternFill patternType="solid">
        <fgColor theme="0"/>
        <bgColor rgb="FFBFBFBF"/>
      </patternFill>
    </fill>
    <fill>
      <patternFill patternType="solid">
        <fgColor rgb="FFBFBFBF"/>
        <bgColor rgb="FFD9D9D9"/>
      </patternFill>
    </fill>
    <fill>
      <patternFill patternType="solid">
        <fgColor rgb="FFD9D9D9"/>
        <bgColor rgb="FFBFBFB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FFFCC"/>
      </patternFill>
    </fill>
    <fill>
      <patternFill patternType="solid">
        <fgColor theme="0" tint="-0.249977111117893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0" tint="-0.349986266670736"/>
        <bgColor rgb="FFBFBFBF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A6A6A6"/>
        <bgColor rgb="FF969696"/>
      </patternFill>
    </fill>
    <fill>
      <patternFill patternType="solid">
        <fgColor rgb="FFD9D9D9"/>
        <bgColor rgb="FFD7E4BD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/>
    <xf numFmtId="180" fontId="0" fillId="0" borderId="0" applyFont="0" applyFill="0" applyBorder="0" applyAlignment="0" applyProtection="0"/>
    <xf numFmtId="181" fontId="22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28" fillId="0" borderId="19" applyNumberFormat="0" applyFill="0" applyAlignment="0" applyProtection="0">
      <alignment vertical="center"/>
    </xf>
    <xf numFmtId="0" fontId="29" fillId="17" borderId="20" applyNumberFormat="0" applyAlignment="0" applyProtection="0">
      <alignment vertical="center"/>
    </xf>
    <xf numFmtId="179" fontId="22" fillId="0" borderId="0" applyFont="0" applyFill="0" applyBorder="0" applyAlignment="0" applyProtection="0">
      <alignment vertical="center"/>
    </xf>
    <xf numFmtId="0" fontId="30" fillId="0" borderId="0"/>
    <xf numFmtId="0" fontId="25" fillId="20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2" fillId="24" borderId="21" applyNumberFormat="0" applyFon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0" borderId="24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7" fillId="0" borderId="24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2" fillId="32" borderId="25" applyNumberFormat="0" applyAlignment="0" applyProtection="0">
      <alignment vertical="center"/>
    </xf>
    <xf numFmtId="0" fontId="43" fillId="33" borderId="26" applyNumberFormat="0" applyAlignment="0" applyProtection="0">
      <alignment vertical="center"/>
    </xf>
    <xf numFmtId="0" fontId="44" fillId="33" borderId="25" applyNumberFormat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5" fillId="4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40" fillId="0" borderId="0"/>
    <xf numFmtId="0" fontId="24" fillId="0" borderId="0"/>
    <xf numFmtId="0" fontId="23" fillId="0" borderId="0"/>
    <xf numFmtId="0" fontId="23" fillId="0" borderId="0"/>
  </cellStyleXfs>
  <cellXfs count="2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3" fillId="0" borderId="2" xfId="53" applyFont="1" applyBorder="1" applyAlignment="1">
      <alignment horizontal="left" vertical="center"/>
    </xf>
    <xf numFmtId="0" fontId="4" fillId="0" borderId="2" xfId="0" applyFont="1" applyBorder="1"/>
    <xf numFmtId="0" fontId="5" fillId="0" borderId="2" xfId="0" applyFont="1" applyBorder="1"/>
    <xf numFmtId="0" fontId="6" fillId="2" borderId="2" xfId="53" applyFont="1" applyFill="1" applyBorder="1" applyAlignment="1"/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/>
    <xf numFmtId="0" fontId="3" fillId="0" borderId="0" xfId="53" applyFont="1" applyBorder="1" applyAlignment="1">
      <alignment horizontal="left" vertical="center"/>
    </xf>
    <xf numFmtId="0" fontId="4" fillId="0" borderId="0" xfId="0" applyFont="1" applyBorder="1"/>
    <xf numFmtId="0" fontId="5" fillId="0" borderId="0" xfId="0" applyFont="1" applyBorder="1"/>
    <xf numFmtId="0" fontId="6" fillId="2" borderId="0" xfId="53" applyFont="1" applyFill="1" applyBorder="1" applyAlignment="1"/>
    <xf numFmtId="0" fontId="0" fillId="0" borderId="0" xfId="0" applyBorder="1"/>
    <xf numFmtId="0" fontId="0" fillId="0" borderId="5" xfId="0" applyBorder="1"/>
    <xf numFmtId="0" fontId="6" fillId="0" borderId="6" xfId="0" applyFont="1" applyBorder="1" applyAlignment="1">
      <alignment vertical="center"/>
    </xf>
    <xf numFmtId="0" fontId="1" fillId="0" borderId="7" xfId="53" applyFont="1" applyBorder="1"/>
    <xf numFmtId="0" fontId="1" fillId="0" borderId="8" xfId="53" applyFont="1" applyBorder="1"/>
    <xf numFmtId="0" fontId="6" fillId="0" borderId="0" xfId="0" applyFont="1" applyBorder="1" applyAlignment="1">
      <alignment vertical="center"/>
    </xf>
    <xf numFmtId="0" fontId="1" fillId="0" borderId="0" xfId="53" applyFont="1"/>
    <xf numFmtId="0" fontId="3" fillId="3" borderId="9" xfId="53" applyFont="1" applyFill="1" applyBorder="1" applyAlignment="1">
      <alignment horizontal="center" vertical="center" wrapText="1"/>
    </xf>
    <xf numFmtId="0" fontId="3" fillId="4" borderId="9" xfId="53" applyFont="1" applyFill="1" applyBorder="1" applyAlignment="1">
      <alignment horizontal="center" vertical="center" wrapText="1"/>
    </xf>
    <xf numFmtId="0" fontId="3" fillId="4" borderId="9" xfId="53" applyFont="1" applyFill="1" applyBorder="1" applyAlignment="1">
      <alignment horizontal="center" vertical="center"/>
    </xf>
    <xf numFmtId="0" fontId="3" fillId="4" borderId="9" xfId="53" applyFont="1" applyFill="1" applyBorder="1" applyAlignment="1">
      <alignment horizontal="left" vertical="center" wrapText="1"/>
    </xf>
    <xf numFmtId="0" fontId="4" fillId="0" borderId="9" xfId="53" applyFont="1" applyBorder="1" applyAlignment="1">
      <alignment horizontal="center" vertical="center" wrapText="1"/>
    </xf>
    <xf numFmtId="0" fontId="4" fillId="0" borderId="9" xfId="53" applyFont="1" applyBorder="1" applyAlignment="1">
      <alignment horizontal="left" vertical="center" wrapText="1"/>
    </xf>
    <xf numFmtId="176" fontId="4" fillId="0" borderId="9" xfId="53" applyNumberFormat="1" applyFont="1" applyBorder="1" applyAlignment="1">
      <alignment horizontal="center" vertical="center" wrapText="1"/>
    </xf>
    <xf numFmtId="0" fontId="3" fillId="0" borderId="0" xfId="53" applyFont="1" applyBorder="1" applyAlignment="1"/>
    <xf numFmtId="0" fontId="3" fillId="4" borderId="10" xfId="53" applyFont="1" applyFill="1" applyBorder="1" applyAlignment="1">
      <alignment horizontal="center"/>
    </xf>
    <xf numFmtId="176" fontId="3" fillId="4" borderId="10" xfId="53" applyNumberFormat="1" applyFont="1" applyFill="1" applyBorder="1" applyAlignment="1">
      <alignment horizontal="center" vertical="center" wrapText="1"/>
    </xf>
    <xf numFmtId="0" fontId="6" fillId="0" borderId="0" xfId="53" applyFont="1" applyBorder="1" applyAlignment="1"/>
    <xf numFmtId="0" fontId="6" fillId="0" borderId="0" xfId="53" applyFont="1" applyBorder="1" applyAlignment="1">
      <alignment horizontal="center"/>
    </xf>
    <xf numFmtId="176" fontId="6" fillId="0" borderId="0" xfId="53" applyNumberFormat="1" applyFont="1" applyBorder="1" applyAlignment="1">
      <alignment horizontal="center" vertical="center" wrapText="1"/>
    </xf>
    <xf numFmtId="0" fontId="6" fillId="0" borderId="0" xfId="53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/>
    <xf numFmtId="0" fontId="11" fillId="5" borderId="9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1" fillId="0" borderId="4" xfId="0" applyFont="1" applyBorder="1" applyAlignment="1"/>
    <xf numFmtId="0" fontId="12" fillId="0" borderId="5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6" borderId="11" xfId="0" applyFont="1" applyFill="1" applyBorder="1" applyAlignment="1">
      <alignment horizontal="center" vertical="center"/>
    </xf>
    <xf numFmtId="0" fontId="12" fillId="6" borderId="12" xfId="0" applyFont="1" applyFill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2" fillId="6" borderId="9" xfId="0" applyFont="1" applyFill="1" applyBorder="1" applyAlignment="1">
      <alignment horizontal="center" vertical="center"/>
    </xf>
    <xf numFmtId="0" fontId="14" fillId="7" borderId="9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176" fontId="12" fillId="2" borderId="10" xfId="53" applyNumberFormat="1" applyFont="1" applyFill="1" applyBorder="1" applyAlignment="1">
      <alignment horizontal="center" vertical="center" wrapText="1"/>
    </xf>
    <xf numFmtId="178" fontId="12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0" fontId="13" fillId="0" borderId="9" xfId="4" applyNumberFormat="1" applyFont="1" applyBorder="1" applyAlignment="1" applyProtection="1">
      <alignment horizontal="center" vertical="center"/>
    </xf>
    <xf numFmtId="10" fontId="13" fillId="0" borderId="9" xfId="4" applyNumberFormat="1" applyFont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178" fontId="14" fillId="0" borderId="9" xfId="0" applyNumberFormat="1" applyFont="1" applyFill="1" applyBorder="1" applyAlignment="1">
      <alignment horizontal="center" vertical="center"/>
    </xf>
    <xf numFmtId="10" fontId="7" fillId="0" borderId="9" xfId="4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78" fontId="12" fillId="8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178" fontId="12" fillId="0" borderId="9" xfId="4" applyNumberFormat="1" applyFont="1" applyFill="1" applyBorder="1" applyAlignment="1" applyProtection="1">
      <alignment horizontal="center" vertical="center"/>
    </xf>
    <xf numFmtId="178" fontId="13" fillId="0" borderId="9" xfId="4" applyNumberFormat="1" applyFont="1" applyFill="1" applyBorder="1" applyAlignment="1" applyProtection="1">
      <alignment horizontal="center" vertical="center"/>
    </xf>
    <xf numFmtId="10" fontId="13" fillId="0" borderId="9" xfId="4" applyNumberFormat="1" applyFont="1" applyFill="1" applyBorder="1" applyAlignment="1">
      <alignment horizontal="center" vertical="center"/>
    </xf>
    <xf numFmtId="178" fontId="14" fillId="8" borderId="9" xfId="0" applyNumberFormat="1" applyFont="1" applyFill="1" applyBorder="1" applyAlignment="1">
      <alignment horizontal="center" vertical="center"/>
    </xf>
    <xf numFmtId="10" fontId="7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0" fontId="15" fillId="0" borderId="9" xfId="0" applyNumberFormat="1" applyFont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178" fontId="12" fillId="0" borderId="9" xfId="0" applyNumberFormat="1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2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7" fillId="0" borderId="0" xfId="0" applyFont="1" applyBorder="1"/>
    <xf numFmtId="0" fontId="12" fillId="9" borderId="9" xfId="0" applyFont="1" applyFill="1" applyBorder="1" applyAlignment="1">
      <alignment horizontal="center" vertical="center"/>
    </xf>
    <xf numFmtId="182" fontId="12" fillId="10" borderId="9" xfId="0" applyNumberFormat="1" applyFont="1" applyFill="1" applyBorder="1" applyAlignment="1">
      <alignment horizontal="center" vertical="center"/>
    </xf>
    <xf numFmtId="178" fontId="12" fillId="9" borderId="9" xfId="0" applyNumberFormat="1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/>
    <xf numFmtId="0" fontId="12" fillId="0" borderId="0" xfId="0" applyFont="1" applyFill="1" applyBorder="1" applyAlignment="1">
      <alignment horizontal="center" vertical="center"/>
    </xf>
    <xf numFmtId="182" fontId="1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9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10" fontId="13" fillId="0" borderId="0" xfId="4" applyNumberFormat="1" applyFont="1" applyBorder="1" applyAlignment="1" applyProtection="1">
      <alignment horizontal="center" vertical="center"/>
    </xf>
    <xf numFmtId="0" fontId="13" fillId="0" borderId="0" xfId="51" applyFont="1" applyBorder="1" applyAlignment="1">
      <alignment horizontal="left" vertical="center" wrapText="1"/>
    </xf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0" fontId="12" fillId="6" borderId="13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6" fillId="5" borderId="9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 wrapText="1"/>
    </xf>
    <xf numFmtId="0" fontId="0" fillId="5" borderId="9" xfId="0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11" borderId="11" xfId="0" applyFont="1" applyFill="1" applyBorder="1" applyAlignment="1">
      <alignment horizontal="center" vertical="center"/>
    </xf>
    <xf numFmtId="0" fontId="16" fillId="11" borderId="12" xfId="0" applyFont="1" applyFill="1" applyBorder="1" applyAlignment="1">
      <alignment horizontal="center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11" borderId="12" xfId="0" applyFont="1" applyFill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6" fillId="5" borderId="9" xfId="0" applyFont="1" applyFill="1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/>
    </xf>
    <xf numFmtId="0" fontId="0" fillId="8" borderId="9" xfId="0" applyFill="1" applyBorder="1" applyAlignment="1">
      <alignment horizontal="left" vertical="center"/>
    </xf>
    <xf numFmtId="178" fontId="0" fillId="0" borderId="9" xfId="0" applyNumberFormat="1" applyBorder="1" applyAlignment="1">
      <alignment horizontal="center" vertical="center"/>
    </xf>
    <xf numFmtId="178" fontId="16" fillId="5" borderId="9" xfId="0" applyNumberFormat="1" applyFont="1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178" fontId="0" fillId="5" borderId="9" xfId="0" applyNumberFormat="1" applyFill="1" applyBorder="1" applyAlignment="1">
      <alignment horizontal="center" vertical="center"/>
    </xf>
    <xf numFmtId="0" fontId="0" fillId="8" borderId="9" xfId="0" applyFill="1" applyBorder="1" applyAlignment="1">
      <alignment vertical="center" wrapText="1"/>
    </xf>
    <xf numFmtId="2" fontId="0" fillId="0" borderId="9" xfId="0" applyNumberFormat="1" applyBorder="1" applyAlignment="1">
      <alignment horizontal="center" vertical="center"/>
    </xf>
    <xf numFmtId="0" fontId="0" fillId="8" borderId="9" xfId="0" applyFill="1" applyBorder="1" applyAlignment="1">
      <alignment horizontal="left" vertical="center" wrapText="1"/>
    </xf>
    <xf numFmtId="0" fontId="0" fillId="8" borderId="9" xfId="0" applyFill="1" applyBorder="1" applyAlignment="1">
      <alignment vertical="center"/>
    </xf>
    <xf numFmtId="0" fontId="16" fillId="0" borderId="9" xfId="0" applyFont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9" xfId="0" applyFill="1" applyBorder="1" applyAlignment="1">
      <alignment vertical="center" wrapText="1"/>
    </xf>
    <xf numFmtId="178" fontId="0" fillId="5" borderId="13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16" fillId="11" borderId="13" xfId="0" applyFont="1" applyFill="1" applyBorder="1" applyAlignment="1">
      <alignment horizontal="center" vertical="center"/>
    </xf>
    <xf numFmtId="0" fontId="16" fillId="11" borderId="13" xfId="0" applyFont="1" applyFill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178" fontId="0" fillId="0" borderId="15" xfId="0" applyNumberFormat="1" applyBorder="1" applyAlignment="1">
      <alignment horizontal="center" vertical="center"/>
    </xf>
    <xf numFmtId="178" fontId="16" fillId="5" borderId="11" xfId="0" applyNumberFormat="1" applyFont="1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17" fillId="0" borderId="0" xfId="0" applyFont="1"/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6" fillId="12" borderId="11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wrapText="1"/>
    </xf>
    <xf numFmtId="0" fontId="6" fillId="12" borderId="9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center" vertical="center" wrapText="1"/>
    </xf>
    <xf numFmtId="0" fontId="19" fillId="13" borderId="9" xfId="0" applyFont="1" applyFill="1" applyBorder="1" applyAlignment="1">
      <alignment horizontal="center" vertical="center" wrapText="1"/>
    </xf>
    <xf numFmtId="0" fontId="18" fillId="13" borderId="9" xfId="0" applyFont="1" applyFill="1" applyBorder="1" applyAlignment="1">
      <alignment horizontal="left" vertical="center" wrapText="1"/>
    </xf>
    <xf numFmtId="0" fontId="18" fillId="13" borderId="9" xfId="0" applyFont="1" applyFill="1" applyBorder="1" applyAlignment="1">
      <alignment vertical="center" wrapText="1"/>
    </xf>
    <xf numFmtId="0" fontId="19" fillId="0" borderId="9" xfId="53" applyFont="1" applyFill="1" applyBorder="1" applyAlignment="1">
      <alignment horizontal="center" vertical="center"/>
    </xf>
    <xf numFmtId="0" fontId="19" fillId="0" borderId="9" xfId="53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left" vertical="center" wrapText="1"/>
    </xf>
    <xf numFmtId="0" fontId="19" fillId="0" borderId="9" xfId="0" applyFont="1" applyFill="1" applyBorder="1" applyAlignment="1">
      <alignment horizontal="center" vertical="center" wrapText="1"/>
    </xf>
    <xf numFmtId="176" fontId="19" fillId="2" borderId="9" xfId="53" applyNumberFormat="1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19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76" fontId="19" fillId="2" borderId="0" xfId="53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left" vertical="center" wrapText="1"/>
    </xf>
    <xf numFmtId="2" fontId="19" fillId="0" borderId="9" xfId="0" applyNumberFormat="1" applyFont="1" applyBorder="1" applyAlignment="1">
      <alignment horizontal="center" vertical="center" wrapText="1"/>
    </xf>
    <xf numFmtId="182" fontId="19" fillId="0" borderId="9" xfId="0" applyNumberFormat="1" applyFont="1" applyFill="1" applyBorder="1" applyAlignment="1">
      <alignment horizontal="center" vertical="center" wrapText="1"/>
    </xf>
    <xf numFmtId="182" fontId="19" fillId="0" borderId="9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left" vertical="center" wrapText="1"/>
    </xf>
    <xf numFmtId="2" fontId="19" fillId="0" borderId="0" xfId="0" applyNumberFormat="1" applyFont="1" applyBorder="1" applyAlignment="1">
      <alignment horizontal="center" vertical="center" wrapText="1"/>
    </xf>
    <xf numFmtId="182" fontId="19" fillId="0" borderId="0" xfId="0" applyNumberFormat="1" applyFont="1" applyFill="1" applyBorder="1" applyAlignment="1">
      <alignment horizontal="center" vertical="center" wrapText="1"/>
    </xf>
    <xf numFmtId="182" fontId="19" fillId="0" borderId="0" xfId="0" applyNumberFormat="1" applyFont="1" applyBorder="1" applyAlignment="1">
      <alignment horizontal="center" vertical="center" wrapText="1"/>
    </xf>
    <xf numFmtId="2" fontId="19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wrapText="1"/>
    </xf>
    <xf numFmtId="0" fontId="6" fillId="0" borderId="17" xfId="0" applyFont="1" applyBorder="1" applyAlignment="1">
      <alignment vertical="center"/>
    </xf>
    <xf numFmtId="0" fontId="6" fillId="12" borderId="9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9" xfId="0" applyFont="1" applyBorder="1" applyAlignment="1">
      <alignment horizontal="left" vertical="center" wrapText="1"/>
    </xf>
    <xf numFmtId="182" fontId="18" fillId="13" borderId="9" xfId="0" applyNumberFormat="1" applyFont="1" applyFill="1" applyBorder="1" applyAlignment="1">
      <alignment vertical="center" wrapText="1"/>
    </xf>
    <xf numFmtId="178" fontId="19" fillId="0" borderId="9" xfId="0" applyNumberFormat="1" applyFont="1" applyFill="1" applyBorder="1" applyAlignment="1">
      <alignment horizontal="center" vertical="center" wrapText="1"/>
    </xf>
    <xf numFmtId="178" fontId="11" fillId="9" borderId="18" xfId="0" applyNumberFormat="1" applyFont="1" applyFill="1" applyBorder="1" applyAlignment="1">
      <alignment horizontal="center" vertical="center" wrapText="1"/>
    </xf>
    <xf numFmtId="182" fontId="19" fillId="0" borderId="18" xfId="0" applyNumberFormat="1" applyFont="1" applyBorder="1" applyAlignment="1">
      <alignment horizontal="center" vertical="center" wrapText="1"/>
    </xf>
    <xf numFmtId="178" fontId="11" fillId="9" borderId="9" xfId="0" applyNumberFormat="1" applyFont="1" applyFill="1" applyBorder="1" applyAlignment="1">
      <alignment horizontal="center" vertical="center" wrapText="1"/>
    </xf>
    <xf numFmtId="178" fontId="11" fillId="0" borderId="0" xfId="0" applyNumberFormat="1" applyFont="1" applyFill="1" applyBorder="1" applyAlignment="1">
      <alignment horizontal="center" vertical="center" wrapText="1"/>
    </xf>
    <xf numFmtId="0" fontId="6" fillId="12" borderId="9" xfId="0" applyFont="1" applyFill="1" applyBorder="1" applyAlignment="1">
      <alignment horizontal="center" wrapText="1"/>
    </xf>
    <xf numFmtId="182" fontId="6" fillId="12" borderId="9" xfId="0" applyNumberFormat="1" applyFont="1" applyFill="1" applyBorder="1" applyAlignment="1">
      <alignment horizontal="center" wrapText="1"/>
    </xf>
    <xf numFmtId="0" fontId="1" fillId="0" borderId="0" xfId="0" applyFont="1" applyBorder="1"/>
    <xf numFmtId="182" fontId="6" fillId="12" borderId="9" xfId="0" applyNumberFormat="1" applyFont="1" applyFill="1" applyBorder="1" applyAlignment="1">
      <alignment horizontal="center" vertical="center" wrapText="1"/>
    </xf>
    <xf numFmtId="182" fontId="1" fillId="0" borderId="0" xfId="0" applyNumberFormat="1" applyFont="1" applyAlignment="1">
      <alignment horizontal="center" vertical="center" wrapText="1"/>
    </xf>
    <xf numFmtId="182" fontId="1" fillId="0" borderId="0" xfId="0" applyNumberFormat="1" applyFont="1"/>
    <xf numFmtId="182" fontId="1" fillId="0" borderId="0" xfId="0" applyNumberFormat="1" applyFont="1" applyAlignment="1">
      <alignment horizontal="center" wrapText="1"/>
    </xf>
    <xf numFmtId="2" fontId="21" fillId="0" borderId="0" xfId="0" applyNumberFormat="1" applyFont="1" applyBorder="1" applyAlignment="1"/>
  </cellXfs>
  <cellStyles count="54">
    <cellStyle name="Normal" xfId="0" builtinId="0"/>
    <cellStyle name="Comma" xfId="1" builtinId="3"/>
    <cellStyle name="Comma [0]" xfId="2" builtinId="6"/>
    <cellStyle name="40% - Ênfase 4" xfId="3" builtinId="43"/>
    <cellStyle name="Porcentagem" xfId="4" builtinId="5"/>
    <cellStyle name="Célula Vinculada" xfId="5" builtinId="24"/>
    <cellStyle name="Célula de Verificação" xfId="6" builtinId="23"/>
    <cellStyle name="Moeda [0]" xfId="7" builtinId="7"/>
    <cellStyle name="Normal 3 2" xfId="8"/>
    <cellStyle name="20% - Ênfase 3" xfId="9" builtinId="38"/>
    <cellStyle name="Moeda" xfId="10" builtinId="4"/>
    <cellStyle name="Hyperlink seguido" xfId="11" builtinId="9"/>
    <cellStyle name="Hyperlink" xfId="12" builtinId="8"/>
    <cellStyle name="40% - Ênfase 2" xfId="13" builtinId="35"/>
    <cellStyle name="Observação" xfId="14" builtinId="10"/>
    <cellStyle name="40% - Ênfase 6" xfId="15" builtinId="51"/>
    <cellStyle name="Texto de Aviso" xfId="16" builtinId="11"/>
    <cellStyle name="Título" xfId="17" builtinId="15"/>
    <cellStyle name="Texto Explicativo" xfId="18" builtinId="53"/>
    <cellStyle name="Ênfase 3" xfId="19" builtinId="37"/>
    <cellStyle name="Título 1" xfId="20" builtinId="16"/>
    <cellStyle name="Ênfase 4" xfId="21" builtinId="41"/>
    <cellStyle name="Título 2" xfId="22" builtinId="17"/>
    <cellStyle name="Ênfase 5" xfId="23" builtinId="45"/>
    <cellStyle name="Título 3" xfId="24" builtinId="18"/>
    <cellStyle name="Ênfase 6" xfId="25" builtinId="49"/>
    <cellStyle name="Título 4" xfId="26" builtinId="19"/>
    <cellStyle name="Entrada" xfId="27" builtinId="20"/>
    <cellStyle name="Saída" xfId="28" builtinId="21"/>
    <cellStyle name="Cálculo" xfId="29" builtinId="22"/>
    <cellStyle name="Total" xfId="30" builtinId="25"/>
    <cellStyle name="40% - Ênfase 1" xfId="31" builtinId="31"/>
    <cellStyle name="Bom" xfId="32" builtinId="26"/>
    <cellStyle name="Ruim" xfId="33" builtinId="27"/>
    <cellStyle name="Neutro" xfId="34" builtinId="28"/>
    <cellStyle name="20% - Ênfase 5" xfId="35" builtinId="46"/>
    <cellStyle name="Ênfase 1" xfId="36" builtinId="29"/>
    <cellStyle name="20% - Ênfase 1" xfId="37" builtinId="30"/>
    <cellStyle name="60% - Ênfase 1" xfId="38" builtinId="32"/>
    <cellStyle name="20% - Ênfase 6" xfId="39" builtinId="50"/>
    <cellStyle name="Ênfase 2" xfId="40" builtinId="33"/>
    <cellStyle name="20% - Ênfase 2" xfId="41" builtinId="34"/>
    <cellStyle name="60% - Ênfase 2" xfId="42" builtinId="36"/>
    <cellStyle name="40% - Ênfase 3" xfId="43" builtinId="39"/>
    <cellStyle name="60% - Ênfase 3" xfId="44" builtinId="40"/>
    <cellStyle name="20% - Ênfase 4" xfId="45" builtinId="42"/>
    <cellStyle name="60% - Ênfase 4" xfId="46" builtinId="44"/>
    <cellStyle name="40% - Ênfase 5" xfId="47" builtinId="47"/>
    <cellStyle name="60% - Ênfase 5" xfId="48" builtinId="48"/>
    <cellStyle name="60% - Ênfase 6" xfId="49" builtinId="52"/>
    <cellStyle name="Normal 2 2" xfId="50"/>
    <cellStyle name="Normal 27" xfId="51"/>
    <cellStyle name="Normal 3" xfId="52"/>
    <cellStyle name="Separador de milhares 142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883228</xdr:colOff>
      <xdr:row>0</xdr:row>
      <xdr:rowOff>0</xdr:rowOff>
    </xdr:from>
    <xdr:to>
      <xdr:col>9</xdr:col>
      <xdr:colOff>890924</xdr:colOff>
      <xdr:row>3</xdr:row>
      <xdr:rowOff>243417</xdr:rowOff>
    </xdr:to>
    <xdr:pic>
      <xdr:nvPicPr>
        <xdr:cNvPr id="2" name="Imagem 5"/>
        <xdr:cNvPicPr/>
      </xdr:nvPicPr>
      <xdr:blipFill>
        <a:blip r:embed="rId1" cstate="print"/>
        <a:stretch>
          <a:fillRect/>
        </a:stretch>
      </xdr:blipFill>
      <xdr:spPr>
        <a:xfrm>
          <a:off x="1492250" y="0"/>
          <a:ext cx="12943205" cy="92900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41989</xdr:colOff>
      <xdr:row>28</xdr:row>
      <xdr:rowOff>3161</xdr:rowOff>
    </xdr:from>
    <xdr:to>
      <xdr:col>6</xdr:col>
      <xdr:colOff>192425</xdr:colOff>
      <xdr:row>31</xdr:row>
      <xdr:rowOff>7242</xdr:rowOff>
    </xdr:to>
    <xdr:sp>
      <xdr:nvSpPr>
        <xdr:cNvPr id="5" name="CustomShape 1"/>
        <xdr:cNvSpPr/>
      </xdr:nvSpPr>
      <xdr:spPr>
        <a:xfrm>
          <a:off x="1575435" y="8746490"/>
          <a:ext cx="7322820" cy="69024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4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3175</xdr:colOff>
      <xdr:row>1</xdr:row>
      <xdr:rowOff>22224</xdr:rowOff>
    </xdr:from>
    <xdr:to>
      <xdr:col>8</xdr:col>
      <xdr:colOff>1213283</xdr:colOff>
      <xdr:row>3</xdr:row>
      <xdr:rowOff>431799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12775" y="212090"/>
          <a:ext cx="99536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9957233</xdr:colOff>
      <xdr:row>0</xdr:row>
      <xdr:rowOff>790575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0"/>
          <a:ext cx="995680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398318</xdr:colOff>
      <xdr:row>0</xdr:row>
      <xdr:rowOff>0</xdr:rowOff>
    </xdr:from>
    <xdr:to>
      <xdr:col>8</xdr:col>
      <xdr:colOff>1212274</xdr:colOff>
      <xdr:row>4</xdr:row>
      <xdr:rowOff>363682</xdr:rowOff>
    </xdr:to>
    <xdr:pic>
      <xdr:nvPicPr>
        <xdr:cNvPr id="2" name="Imagem 1"/>
        <xdr:cNvPicPr/>
      </xdr:nvPicPr>
      <xdr:blipFill>
        <a:blip r:embed="rId1" cstate="print"/>
        <a:stretch>
          <a:fillRect/>
        </a:stretch>
      </xdr:blipFill>
      <xdr:spPr>
        <a:xfrm>
          <a:off x="398145" y="0"/>
          <a:ext cx="17035145" cy="11252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208711</xdr:colOff>
      <xdr:row>43</xdr:row>
      <xdr:rowOff>175759</xdr:rowOff>
    </xdr:from>
    <xdr:to>
      <xdr:col>3</xdr:col>
      <xdr:colOff>168361</xdr:colOff>
      <xdr:row>47</xdr:row>
      <xdr:rowOff>111668</xdr:rowOff>
    </xdr:to>
    <xdr:sp>
      <xdr:nvSpPr>
        <xdr:cNvPr id="5" name="CustomShape 1"/>
        <xdr:cNvSpPr/>
      </xdr:nvSpPr>
      <xdr:spPr>
        <a:xfrm>
          <a:off x="1875155" y="11729085"/>
          <a:ext cx="6017895" cy="77406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4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657225</xdr:colOff>
      <xdr:row>0</xdr:row>
      <xdr:rowOff>130320</xdr:rowOff>
    </xdr:from>
    <xdr:to>
      <xdr:col>6</xdr:col>
      <xdr:colOff>796637</xdr:colOff>
      <xdr:row>0</xdr:row>
      <xdr:rowOff>990600</xdr:rowOff>
    </xdr:to>
    <xdr:pic>
      <xdr:nvPicPr>
        <xdr:cNvPr id="2" name="Imagem 1" descr="soiurb"/>
        <xdr:cNvPicPr/>
      </xdr:nvPicPr>
      <xdr:blipFill>
        <a:blip r:embed="rId1"/>
        <a:stretch>
          <a:fillRect/>
        </a:stretch>
      </xdr:blipFill>
      <xdr:spPr>
        <a:xfrm>
          <a:off x="657225" y="130175"/>
          <a:ext cx="10540365" cy="860425"/>
        </a:xfrm>
        <a:prstGeom prst="rect">
          <a:avLst/>
        </a:prstGeom>
        <a:ln w="9360">
          <a:noFill/>
        </a:ln>
      </xdr:spPr>
    </xdr:pic>
    <xdr:clientData/>
  </xdr:twoCellAnchor>
  <xdr:twoCellAnchor>
    <xdr:from>
      <xdr:col>0</xdr:col>
      <xdr:colOff>69274</xdr:colOff>
      <xdr:row>18</xdr:row>
      <xdr:rowOff>109950</xdr:rowOff>
    </xdr:from>
    <xdr:to>
      <xdr:col>2</xdr:col>
      <xdr:colOff>1783773</xdr:colOff>
      <xdr:row>22</xdr:row>
      <xdr:rowOff>162230</xdr:rowOff>
    </xdr:to>
    <xdr:sp>
      <xdr:nvSpPr>
        <xdr:cNvPr id="4" name="CustomShape 1"/>
        <xdr:cNvSpPr/>
      </xdr:nvSpPr>
      <xdr:spPr>
        <a:xfrm>
          <a:off x="69215" y="6386830"/>
          <a:ext cx="4676775" cy="92837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lIns="90000" tIns="45000" rIns="90000" bIns="45000">
          <a:spAutoFit/>
        </a:bodyPr>
        <a:lstStyle/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______________________________ 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EDUARDO OLIVEIRA DOS SANTOS</a:t>
          </a:r>
          <a:r>
            <a:rPr lang="pt-BR" sz="1400" baseline="0">
              <a:latin typeface="Arial" panose="020B0604020202020204" pitchFamily="7" charset="0"/>
              <a:ea typeface="+mn-ea"/>
              <a:cs typeface="Arial" panose="020B0604020202020204" pitchFamily="7" charset="0"/>
            </a:rPr>
            <a:t> JUNIOR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  <a:p>
          <a:pPr algn="ctr"/>
          <a:r>
            <a:rPr lang="pt-BR" sz="1400">
              <a:latin typeface="Arial" panose="020B0604020202020204" pitchFamily="7" charset="0"/>
              <a:ea typeface="+mn-ea"/>
              <a:cs typeface="Arial" panose="020B0604020202020204" pitchFamily="7" charset="0"/>
            </a:rPr>
            <a:t>SECRETÁRIO DE OBRAS, INFRAESTRUTURA E URBANISMO</a:t>
          </a:r>
          <a:endParaRPr lang="pt-BR" sz="1400">
            <a:latin typeface="Arial" panose="020B0604020202020204" pitchFamily="7" charset="0"/>
            <a:ea typeface="+mn-ea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zoomScale="55" zoomScaleNormal="55" workbookViewId="0">
      <selection activeCell="D18" sqref="D18"/>
    </sheetView>
  </sheetViews>
  <sheetFormatPr defaultColWidth="9" defaultRowHeight="15"/>
  <cols>
    <col min="1" max="1" width="9.14285714285714" customWidth="1"/>
    <col min="2" max="2" width="13.8571428571429" customWidth="1"/>
    <col min="3" max="3" width="15.4285714285714" customWidth="1"/>
    <col min="4" max="4" width="60" customWidth="1"/>
    <col min="5" max="5" width="17.8571428571429" customWidth="1"/>
    <col min="6" max="6" width="14.2857142857143" customWidth="1"/>
    <col min="7" max="7" width="23.7142857142857" customWidth="1"/>
    <col min="8" max="8" width="26.4285714285714" customWidth="1"/>
    <col min="9" max="9" width="22.4285714285714" customWidth="1"/>
    <col min="10" max="10" width="21.2857142857143" customWidth="1"/>
    <col min="11" max="11" width="83.8571428571429" customWidth="1"/>
  </cols>
  <sheetData>
    <row r="1" ht="18" spans="1:11">
      <c r="A1" s="1"/>
      <c r="B1" s="1"/>
      <c r="C1" s="1"/>
      <c r="D1" s="150"/>
      <c r="E1" s="1"/>
      <c r="F1" s="1"/>
      <c r="G1" s="1"/>
      <c r="H1" s="1"/>
      <c r="I1" s="1"/>
      <c r="J1" s="1"/>
      <c r="K1" s="1"/>
    </row>
    <row r="2" ht="18" spans="1:11">
      <c r="A2" s="1"/>
      <c r="B2" s="1"/>
      <c r="C2" s="1"/>
      <c r="D2" s="151"/>
      <c r="E2" s="151"/>
      <c r="F2" s="151"/>
      <c r="G2" s="151"/>
      <c r="H2" s="151"/>
      <c r="I2" s="151"/>
      <c r="J2" s="151"/>
      <c r="K2" s="1"/>
    </row>
    <row r="3" ht="18" spans="1:11">
      <c r="A3" s="1"/>
      <c r="B3" s="1"/>
      <c r="C3" s="1"/>
      <c r="D3" s="152"/>
      <c r="E3" s="151"/>
      <c r="F3" s="151"/>
      <c r="G3" s="151"/>
      <c r="H3" s="151"/>
      <c r="I3" s="151"/>
      <c r="J3" s="151"/>
      <c r="K3" s="1"/>
    </row>
    <row r="4" ht="31.5" customHeight="1" spans="1:11">
      <c r="A4" s="1"/>
      <c r="B4" s="1"/>
      <c r="C4" s="1"/>
      <c r="D4" s="152"/>
      <c r="E4" s="151"/>
      <c r="F4" s="151"/>
      <c r="G4" s="151"/>
      <c r="H4" s="151"/>
      <c r="I4" s="151"/>
      <c r="J4" s="151"/>
      <c r="K4" s="1"/>
    </row>
    <row r="5" ht="18" spans="1:11">
      <c r="A5" s="2" t="s">
        <v>0</v>
      </c>
      <c r="B5" s="153"/>
      <c r="C5" s="153"/>
      <c r="D5" s="153"/>
      <c r="E5" s="153"/>
      <c r="F5" s="154"/>
      <c r="G5" s="19"/>
      <c r="H5" s="19"/>
      <c r="I5" s="19"/>
      <c r="J5" s="201"/>
      <c r="K5" s="202" t="s">
        <v>1</v>
      </c>
    </row>
    <row r="6" ht="18" customHeight="1" spans="1:11">
      <c r="A6" s="9" t="s">
        <v>2</v>
      </c>
      <c r="B6" s="19"/>
      <c r="C6" s="19"/>
      <c r="D6" s="19"/>
      <c r="E6" s="19"/>
      <c r="F6" s="155"/>
      <c r="G6" s="19"/>
      <c r="H6" s="19"/>
      <c r="I6" s="19"/>
      <c r="J6" s="201"/>
      <c r="K6" s="203" t="s">
        <v>3</v>
      </c>
    </row>
    <row r="7" s="148" customFormat="1" ht="25.5" customHeight="1" spans="1:11">
      <c r="A7" s="156" t="s">
        <v>4</v>
      </c>
      <c r="B7" s="157"/>
      <c r="C7" s="157"/>
      <c r="D7" s="157"/>
      <c r="E7" s="157"/>
      <c r="F7" s="158"/>
      <c r="G7" s="159"/>
      <c r="H7" s="159"/>
      <c r="I7" s="159"/>
      <c r="J7" s="204"/>
      <c r="K7" s="205" t="s">
        <v>5</v>
      </c>
    </row>
    <row r="8" ht="26.25" customHeight="1" spans="1:11">
      <c r="A8" s="160"/>
      <c r="B8" s="19"/>
      <c r="C8" s="19"/>
      <c r="D8" s="19"/>
      <c r="E8" s="19"/>
      <c r="F8" s="19"/>
      <c r="G8" s="19"/>
      <c r="H8" s="19"/>
      <c r="I8" s="19"/>
      <c r="J8" s="201"/>
      <c r="K8" s="205" t="s">
        <v>6</v>
      </c>
    </row>
    <row r="9" ht="18" spans="1:11">
      <c r="A9" s="1"/>
      <c r="B9" s="1"/>
      <c r="C9" s="1"/>
      <c r="D9" s="150"/>
      <c r="E9" s="150"/>
      <c r="F9" s="150"/>
      <c r="G9" s="150"/>
      <c r="H9" s="150"/>
      <c r="I9" s="150"/>
      <c r="J9" s="150"/>
      <c r="K9" s="1"/>
    </row>
    <row r="10" ht="18" spans="1:11">
      <c r="A10" s="161" t="s">
        <v>7</v>
      </c>
      <c r="B10" s="161"/>
      <c r="C10" s="161"/>
      <c r="D10" s="161"/>
      <c r="E10" s="161"/>
      <c r="F10" s="161"/>
      <c r="G10" s="161"/>
      <c r="H10" s="161"/>
      <c r="I10" s="161"/>
      <c r="J10" s="161"/>
      <c r="K10" s="161"/>
    </row>
    <row r="11" ht="18" spans="1:11">
      <c r="A11" s="162"/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ht="39.75" customHeight="1" spans="1:11">
      <c r="A12" s="163" t="s">
        <v>8</v>
      </c>
      <c r="B12" s="163" t="s">
        <v>9</v>
      </c>
      <c r="C12" s="163" t="s">
        <v>10</v>
      </c>
      <c r="D12" s="163" t="s">
        <v>11</v>
      </c>
      <c r="E12" s="163" t="s">
        <v>12</v>
      </c>
      <c r="F12" s="163" t="s">
        <v>13</v>
      </c>
      <c r="G12" s="163" t="s">
        <v>14</v>
      </c>
      <c r="H12" s="163" t="s">
        <v>15</v>
      </c>
      <c r="I12" s="163" t="s">
        <v>16</v>
      </c>
      <c r="J12" s="163" t="s">
        <v>17</v>
      </c>
      <c r="K12" s="163" t="s">
        <v>18</v>
      </c>
    </row>
    <row r="13" ht="23.25" customHeight="1" spans="1:11">
      <c r="A13" s="164">
        <v>1</v>
      </c>
      <c r="B13" s="165"/>
      <c r="C13" s="165"/>
      <c r="D13" s="166" t="s">
        <v>19</v>
      </c>
      <c r="E13" s="167"/>
      <c r="F13" s="167"/>
      <c r="G13" s="167"/>
      <c r="H13" s="167"/>
      <c r="I13" s="167"/>
      <c r="J13" s="206"/>
      <c r="K13" s="167"/>
    </row>
    <row r="14" ht="24.75" customHeight="1" spans="1:11">
      <c r="A14" s="168" t="s">
        <v>20</v>
      </c>
      <c r="B14" s="169" t="s">
        <v>21</v>
      </c>
      <c r="C14" s="168">
        <v>1</v>
      </c>
      <c r="D14" s="170" t="s">
        <v>22</v>
      </c>
      <c r="E14" s="169" t="s">
        <v>23</v>
      </c>
      <c r="F14" s="171">
        <v>1</v>
      </c>
      <c r="G14" s="172">
        <f>'ADM LOCAL'!G12</f>
        <v>11868.96</v>
      </c>
      <c r="H14" s="173" t="s">
        <v>24</v>
      </c>
      <c r="I14" s="173" t="str">
        <f>H14</f>
        <v>-</v>
      </c>
      <c r="J14" s="207">
        <f>G14</f>
        <v>11868.96</v>
      </c>
      <c r="K14" s="173"/>
    </row>
    <row r="15" ht="21" customHeight="1" spans="1:11">
      <c r="A15" s="174"/>
      <c r="B15" s="175"/>
      <c r="C15" s="174"/>
      <c r="D15" s="176"/>
      <c r="E15" s="175"/>
      <c r="F15" s="177"/>
      <c r="G15" s="178"/>
      <c r="H15" s="179"/>
      <c r="I15" s="179"/>
      <c r="J15" s="208">
        <f>J14</f>
        <v>11868.96</v>
      </c>
      <c r="K15" s="179"/>
    </row>
    <row r="16" ht="22.5" customHeight="1" spans="1:11">
      <c r="A16" s="164">
        <v>2</v>
      </c>
      <c r="B16" s="165"/>
      <c r="C16" s="165"/>
      <c r="D16" s="166" t="s">
        <v>25</v>
      </c>
      <c r="E16" s="167"/>
      <c r="F16" s="167"/>
      <c r="G16" s="167"/>
      <c r="H16" s="167"/>
      <c r="I16" s="167"/>
      <c r="J16" s="206"/>
      <c r="K16" s="167"/>
    </row>
    <row r="17" ht="53.25" customHeight="1" spans="1:11">
      <c r="A17" s="180" t="s">
        <v>26</v>
      </c>
      <c r="B17" s="180" t="s">
        <v>27</v>
      </c>
      <c r="C17" s="180" t="s">
        <v>28</v>
      </c>
      <c r="D17" s="181" t="s">
        <v>29</v>
      </c>
      <c r="E17" s="180" t="s">
        <v>30</v>
      </c>
      <c r="F17" s="182">
        <v>6</v>
      </c>
      <c r="G17" s="183">
        <v>634.59</v>
      </c>
      <c r="H17" s="184">
        <f>G17*1.25</f>
        <v>793.2375</v>
      </c>
      <c r="I17" s="184">
        <f>F17*G17</f>
        <v>3807.54</v>
      </c>
      <c r="J17" s="184">
        <f>F17*H17</f>
        <v>4759.425</v>
      </c>
      <c r="K17" s="181" t="s">
        <v>31</v>
      </c>
    </row>
    <row r="18" ht="55.5" customHeight="1" spans="1:11">
      <c r="A18" s="180" t="s">
        <v>32</v>
      </c>
      <c r="B18" s="180" t="s">
        <v>27</v>
      </c>
      <c r="C18" s="180" t="s">
        <v>33</v>
      </c>
      <c r="D18" s="181" t="s">
        <v>34</v>
      </c>
      <c r="E18" s="180" t="s">
        <v>30</v>
      </c>
      <c r="F18" s="182">
        <v>6</v>
      </c>
      <c r="G18" s="183">
        <v>592.03</v>
      </c>
      <c r="H18" s="184">
        <f>G18*1.25</f>
        <v>740.0375</v>
      </c>
      <c r="I18" s="184">
        <f>F18*G18</f>
        <v>3552.18</v>
      </c>
      <c r="J18" s="184">
        <f>F18*H18</f>
        <v>4440.225</v>
      </c>
      <c r="K18" s="181" t="s">
        <v>31</v>
      </c>
    </row>
    <row r="19" ht="21" customHeight="1" spans="1:11">
      <c r="A19" s="185"/>
      <c r="B19" s="185"/>
      <c r="C19" s="185"/>
      <c r="D19" s="186"/>
      <c r="E19" s="185"/>
      <c r="F19" s="187"/>
      <c r="G19" s="188"/>
      <c r="H19" s="189"/>
      <c r="I19" s="209"/>
      <c r="J19" s="210">
        <f>SUM(J17:J18)</f>
        <v>9199.65</v>
      </c>
      <c r="K19" s="186"/>
    </row>
    <row r="20" s="149" customFormat="1" ht="21" customHeight="1" spans="1:11">
      <c r="A20" s="177"/>
      <c r="B20" s="177"/>
      <c r="C20" s="177"/>
      <c r="D20" s="176"/>
      <c r="E20" s="177"/>
      <c r="F20" s="190"/>
      <c r="G20" s="188"/>
      <c r="H20" s="188"/>
      <c r="I20" s="188"/>
      <c r="J20" s="211"/>
      <c r="K20" s="176"/>
    </row>
    <row r="21" ht="18" spans="1:11">
      <c r="A21" s="191"/>
      <c r="B21" s="191"/>
      <c r="C21" s="191"/>
      <c r="D21" s="192"/>
      <c r="E21" s="191"/>
      <c r="F21" s="191"/>
      <c r="G21" s="191"/>
      <c r="H21" s="193"/>
      <c r="I21" s="212" t="s">
        <v>35</v>
      </c>
      <c r="J21" s="213" t="s">
        <v>36</v>
      </c>
      <c r="K21" s="214"/>
    </row>
    <row r="22" ht="24" customHeight="1" spans="1:11">
      <c r="A22" s="191"/>
      <c r="B22" s="191"/>
      <c r="C22" s="191"/>
      <c r="D22" s="194"/>
      <c r="E22" s="194"/>
      <c r="F22" s="193"/>
      <c r="G22" s="193"/>
      <c r="H22" s="163" t="s">
        <v>37</v>
      </c>
      <c r="I22" s="215">
        <f>SUM(I17,I18)</f>
        <v>7359.72</v>
      </c>
      <c r="J22" s="215">
        <f>SUM(J15,J19)</f>
        <v>21068.61</v>
      </c>
      <c r="K22" s="214"/>
    </row>
    <row r="23" ht="47.25" customHeight="1" spans="1:11">
      <c r="A23" s="195"/>
      <c r="B23" s="195"/>
      <c r="C23" s="195"/>
      <c r="D23" s="196"/>
      <c r="E23" s="195"/>
      <c r="F23" s="195"/>
      <c r="G23" s="195"/>
      <c r="H23" s="195"/>
      <c r="I23" s="216"/>
      <c r="J23" s="195"/>
      <c r="K23" s="1"/>
    </row>
    <row r="24" ht="18" spans="1:11">
      <c r="A24" s="191" t="s">
        <v>38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</row>
    <row r="25" ht="18" spans="1:11">
      <c r="A25" s="195"/>
      <c r="B25" s="195"/>
      <c r="C25" s="195"/>
      <c r="D25" s="196"/>
      <c r="E25" s="195"/>
      <c r="F25" s="195"/>
      <c r="G25" s="195"/>
      <c r="H25" s="195"/>
      <c r="I25" s="195"/>
      <c r="J25" s="195"/>
      <c r="K25" s="217"/>
    </row>
    <row r="26" ht="18" spans="1:11">
      <c r="A26" s="197"/>
      <c r="B26" s="197"/>
      <c r="C26" s="197"/>
      <c r="D26" s="198"/>
      <c r="E26" s="197"/>
      <c r="F26" s="197"/>
      <c r="G26" s="197"/>
      <c r="H26" s="197"/>
      <c r="I26" s="197"/>
      <c r="J26" s="218"/>
      <c r="K26" s="217"/>
    </row>
    <row r="27" ht="18" spans="1:11">
      <c r="A27" s="199"/>
      <c r="B27" s="199"/>
      <c r="C27" s="199"/>
      <c r="D27" s="198"/>
      <c r="E27" s="199"/>
      <c r="F27" s="199"/>
      <c r="G27" s="199"/>
      <c r="H27" s="199"/>
      <c r="I27" s="199"/>
      <c r="J27" s="199"/>
      <c r="K27" s="217"/>
    </row>
    <row r="28" ht="18" spans="1:11">
      <c r="A28" s="200"/>
      <c r="B28" s="200"/>
      <c r="C28" s="197"/>
      <c r="D28" s="198"/>
      <c r="E28" s="199"/>
      <c r="F28" s="199"/>
      <c r="G28" s="199"/>
      <c r="H28" s="199"/>
      <c r="I28" s="199"/>
      <c r="J28" s="199"/>
      <c r="K28" s="217"/>
    </row>
    <row r="29" ht="18" spans="1:11">
      <c r="A29" s="199"/>
      <c r="B29" s="199"/>
      <c r="C29" s="199"/>
      <c r="D29" s="198"/>
      <c r="E29" s="199"/>
      <c r="F29" s="199"/>
      <c r="G29" s="199"/>
      <c r="H29" s="199"/>
      <c r="I29" s="199"/>
      <c r="J29" s="199"/>
      <c r="K29" s="219"/>
    </row>
    <row r="30" ht="18" spans="1:11">
      <c r="A30" s="199"/>
      <c r="B30" s="199"/>
      <c r="C30" s="199"/>
      <c r="D30" s="198"/>
      <c r="E30" s="199"/>
      <c r="F30" s="199"/>
      <c r="G30" s="199"/>
      <c r="H30" s="199"/>
      <c r="I30" s="199"/>
      <c r="J30" s="199"/>
      <c r="K30" s="217"/>
    </row>
    <row r="31" ht="18" spans="1:11">
      <c r="A31" s="199"/>
      <c r="B31" s="199"/>
      <c r="C31" s="199"/>
      <c r="D31" s="198"/>
      <c r="E31" s="199"/>
      <c r="F31" s="199"/>
      <c r="G31" s="199"/>
      <c r="H31" s="199"/>
      <c r="I31" s="199"/>
      <c r="J31" s="199"/>
      <c r="K31" s="217"/>
    </row>
  </sheetData>
  <mergeCells count="5">
    <mergeCell ref="D2:J2"/>
    <mergeCell ref="A10:K10"/>
    <mergeCell ref="D22:E22"/>
    <mergeCell ref="A24:K24"/>
    <mergeCell ref="A28:B28"/>
  </mergeCells>
  <printOptions horizontalCentered="1" verticalCentered="1"/>
  <pageMargins left="0.511811023622047" right="0.511811023622047" top="0.78740157480315" bottom="0.78740157480315" header="0.31496062992126" footer="0.31496062992126"/>
  <pageSetup paperSize="9" scale="4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4:J42"/>
  <sheetViews>
    <sheetView zoomScale="70" zoomScaleNormal="70" topLeftCell="A6" workbookViewId="0">
      <selection activeCell="A6" sqref="A6"/>
    </sheetView>
  </sheetViews>
  <sheetFormatPr defaultColWidth="9" defaultRowHeight="15"/>
  <cols>
    <col min="1" max="1" width="9.14285714285714" style="110" customWidth="1"/>
    <col min="2" max="2" width="11.4285714285714" style="110" customWidth="1"/>
    <col min="3" max="3" width="13.4285714285714" style="110" customWidth="1"/>
    <col min="4" max="4" width="53.7142857142857" style="110" customWidth="1"/>
    <col min="5" max="5" width="9.28571428571429" style="110" customWidth="1"/>
    <col min="6" max="6" width="11.1428571428571" style="110" customWidth="1"/>
    <col min="7" max="7" width="14.5714285714286" style="110" customWidth="1"/>
    <col min="8" max="8" width="17.5714285714286" style="110" customWidth="1"/>
    <col min="9" max="9" width="23.8571428571429" style="110" customWidth="1"/>
    <col min="10" max="10" width="68.7142857142857" style="110" customWidth="1"/>
    <col min="11" max="11" width="9.14285714285714" style="110"/>
  </cols>
  <sheetData>
    <row r="4" ht="60.75" customHeight="1"/>
    <row r="5" spans="1:9">
      <c r="A5" s="111" t="s">
        <v>39</v>
      </c>
      <c r="B5" s="112"/>
      <c r="C5" s="112"/>
      <c r="D5" s="112"/>
      <c r="E5" s="112"/>
      <c r="F5" s="112"/>
      <c r="G5" s="112"/>
      <c r="H5" s="112"/>
      <c r="I5" s="141"/>
    </row>
    <row r="6" ht="21" customHeight="1"/>
    <row r="7" spans="1:9">
      <c r="A7" s="113" t="s">
        <v>40</v>
      </c>
      <c r="B7" s="114"/>
      <c r="C7" s="114"/>
      <c r="D7" s="114"/>
      <c r="E7" s="114"/>
      <c r="F7" s="114"/>
      <c r="G7" s="115" t="s">
        <v>1</v>
      </c>
      <c r="H7" s="116"/>
      <c r="I7" s="142"/>
    </row>
    <row r="8" spans="1:9">
      <c r="A8" s="113" t="s">
        <v>41</v>
      </c>
      <c r="B8" s="114"/>
      <c r="C8" s="114"/>
      <c r="D8" s="114"/>
      <c r="E8" s="114"/>
      <c r="F8" s="114"/>
      <c r="G8" s="117" t="s">
        <v>42</v>
      </c>
      <c r="H8" s="118"/>
      <c r="I8" s="143"/>
    </row>
    <row r="9" spans="1:9">
      <c r="A9" s="113" t="s">
        <v>43</v>
      </c>
      <c r="B9" s="114"/>
      <c r="C9" s="114"/>
      <c r="D9" s="114"/>
      <c r="E9" s="114"/>
      <c r="F9" s="114"/>
      <c r="G9" s="119" t="s">
        <v>44</v>
      </c>
      <c r="H9" s="120"/>
      <c r="I9" s="144"/>
    </row>
    <row r="10" spans="1:9">
      <c r="A10" s="121"/>
      <c r="B10" s="121"/>
      <c r="C10" s="121"/>
      <c r="D10" s="121"/>
      <c r="E10" s="121"/>
      <c r="F10" s="121"/>
      <c r="G10" s="119" t="s">
        <v>45</v>
      </c>
      <c r="H10" s="120"/>
      <c r="I10" s="144"/>
    </row>
    <row r="11" spans="1:9">
      <c r="A11" s="121"/>
      <c r="B11" s="121"/>
      <c r="C11" s="121"/>
      <c r="D11" s="121"/>
      <c r="E11" s="121"/>
      <c r="F11" s="121"/>
      <c r="G11" s="119" t="s">
        <v>46</v>
      </c>
      <c r="H11" s="120"/>
      <c r="I11" s="144"/>
    </row>
    <row r="13" ht="39.75" customHeight="1" spans="1:9">
      <c r="A13" s="105" t="s">
        <v>47</v>
      </c>
      <c r="B13" s="105" t="s">
        <v>48</v>
      </c>
      <c r="C13" s="105" t="s">
        <v>49</v>
      </c>
      <c r="D13" s="122" t="s">
        <v>50</v>
      </c>
      <c r="E13" s="105" t="s">
        <v>51</v>
      </c>
      <c r="F13" s="122" t="s">
        <v>52</v>
      </c>
      <c r="G13" s="122" t="s">
        <v>53</v>
      </c>
      <c r="H13" s="122" t="s">
        <v>54</v>
      </c>
      <c r="I13" s="122" t="s">
        <v>55</v>
      </c>
    </row>
    <row r="14" spans="1:9">
      <c r="A14" s="105">
        <v>1</v>
      </c>
      <c r="B14" s="105"/>
      <c r="C14" s="105"/>
      <c r="D14" s="107" t="s">
        <v>56</v>
      </c>
      <c r="E14" s="105"/>
      <c r="F14" s="105"/>
      <c r="G14" s="105"/>
      <c r="H14" s="105"/>
      <c r="I14" s="105"/>
    </row>
    <row r="15" ht="18" customHeight="1" spans="1:9">
      <c r="A15" s="123" t="s">
        <v>20</v>
      </c>
      <c r="B15" s="123" t="s">
        <v>27</v>
      </c>
      <c r="C15" s="123" t="s">
        <v>57</v>
      </c>
      <c r="D15" s="124" t="s">
        <v>58</v>
      </c>
      <c r="E15" s="123" t="s">
        <v>59</v>
      </c>
      <c r="F15" s="123">
        <v>6</v>
      </c>
      <c r="G15" s="125">
        <v>633.57</v>
      </c>
      <c r="H15" s="125">
        <f>G15*1.25</f>
        <v>791.9625</v>
      </c>
      <c r="I15" s="125">
        <f>TRUNC(F15*H15,2)</f>
        <v>4751.77</v>
      </c>
    </row>
    <row r="16" spans="1:9">
      <c r="A16" s="123"/>
      <c r="B16" s="123"/>
      <c r="C16" s="123"/>
      <c r="D16" s="123"/>
      <c r="E16" s="123"/>
      <c r="F16" s="123"/>
      <c r="G16" s="125"/>
      <c r="H16" s="126" t="s">
        <v>60</v>
      </c>
      <c r="I16" s="126">
        <f>I15</f>
        <v>4751.77</v>
      </c>
    </row>
    <row r="17" spans="1:9">
      <c r="A17" s="105">
        <v>2</v>
      </c>
      <c r="B17" s="127"/>
      <c r="C17" s="127"/>
      <c r="D17" s="107" t="s">
        <v>61</v>
      </c>
      <c r="E17" s="127"/>
      <c r="F17" s="127"/>
      <c r="G17" s="128"/>
      <c r="H17" s="128"/>
      <c r="I17" s="128"/>
    </row>
    <row r="18" ht="33" customHeight="1" spans="1:9">
      <c r="A18" s="123" t="s">
        <v>26</v>
      </c>
      <c r="B18" s="123" t="s">
        <v>27</v>
      </c>
      <c r="C18" s="123" t="s">
        <v>62</v>
      </c>
      <c r="D18" s="129" t="s">
        <v>63</v>
      </c>
      <c r="E18" s="123" t="s">
        <v>64</v>
      </c>
      <c r="F18" s="130">
        <v>4200</v>
      </c>
      <c r="G18" s="125">
        <v>14.5</v>
      </c>
      <c r="H18" s="125">
        <f>G18*1.25</f>
        <v>18.125</v>
      </c>
      <c r="I18" s="125">
        <f>TRUNC(F18*H18,2)</f>
        <v>76125</v>
      </c>
    </row>
    <row r="19" ht="38.25" customHeight="1" spans="1:9">
      <c r="A19" s="123" t="s">
        <v>32</v>
      </c>
      <c r="B19" s="123" t="s">
        <v>27</v>
      </c>
      <c r="C19" s="123" t="s">
        <v>65</v>
      </c>
      <c r="D19" s="129" t="s">
        <v>66</v>
      </c>
      <c r="E19" s="123" t="s">
        <v>64</v>
      </c>
      <c r="F19" s="130">
        <v>4200</v>
      </c>
      <c r="G19" s="125">
        <v>7.23</v>
      </c>
      <c r="H19" s="125">
        <f t="shared" ref="H19:H28" si="0">G19*1.25</f>
        <v>9.0375</v>
      </c>
      <c r="I19" s="125">
        <f t="shared" ref="I19:I28" si="1">TRUNC(F19*H19,2)</f>
        <v>37957.5</v>
      </c>
    </row>
    <row r="20" ht="59.25" customHeight="1" spans="1:9">
      <c r="A20" s="123" t="s">
        <v>67</v>
      </c>
      <c r="B20" s="123" t="s">
        <v>68</v>
      </c>
      <c r="C20" s="123">
        <v>100576</v>
      </c>
      <c r="D20" s="129" t="s">
        <v>69</v>
      </c>
      <c r="E20" s="123" t="s">
        <v>59</v>
      </c>
      <c r="F20" s="130">
        <v>6000</v>
      </c>
      <c r="G20" s="125">
        <v>2.28</v>
      </c>
      <c r="H20" s="125">
        <f t="shared" si="0"/>
        <v>2.85</v>
      </c>
      <c r="I20" s="125">
        <f t="shared" si="1"/>
        <v>17100</v>
      </c>
    </row>
    <row r="21" ht="34.5" customHeight="1" spans="1:9">
      <c r="A21" s="123" t="s">
        <v>70</v>
      </c>
      <c r="B21" s="123" t="s">
        <v>68</v>
      </c>
      <c r="C21" s="123">
        <v>96400</v>
      </c>
      <c r="D21" s="129" t="s">
        <v>71</v>
      </c>
      <c r="E21" s="123" t="s">
        <v>64</v>
      </c>
      <c r="F21" s="130">
        <v>3000</v>
      </c>
      <c r="G21" s="125">
        <v>112.23</v>
      </c>
      <c r="H21" s="125">
        <f t="shared" si="0"/>
        <v>140.2875</v>
      </c>
      <c r="I21" s="125">
        <f t="shared" si="1"/>
        <v>420862.5</v>
      </c>
    </row>
    <row r="22" ht="47.25" customHeight="1" spans="1:9">
      <c r="A22" s="123" t="s">
        <v>72</v>
      </c>
      <c r="B22" s="123" t="s">
        <v>68</v>
      </c>
      <c r="C22" s="123">
        <v>95876</v>
      </c>
      <c r="D22" s="129" t="s">
        <v>73</v>
      </c>
      <c r="E22" s="123" t="s">
        <v>74</v>
      </c>
      <c r="F22" s="130">
        <v>90000</v>
      </c>
      <c r="G22" s="125">
        <v>2</v>
      </c>
      <c r="H22" s="125">
        <f t="shared" si="0"/>
        <v>2.5</v>
      </c>
      <c r="I22" s="125">
        <f t="shared" si="1"/>
        <v>225000</v>
      </c>
    </row>
    <row r="23" ht="48.75" customHeight="1" spans="1:9">
      <c r="A23" s="123" t="s">
        <v>75</v>
      </c>
      <c r="B23" s="123" t="s">
        <v>68</v>
      </c>
      <c r="C23" s="123">
        <v>96397</v>
      </c>
      <c r="D23" s="131" t="s">
        <v>76</v>
      </c>
      <c r="E23" s="123" t="s">
        <v>64</v>
      </c>
      <c r="F23" s="130">
        <v>813</v>
      </c>
      <c r="G23" s="125">
        <v>172.83</v>
      </c>
      <c r="H23" s="125">
        <f t="shared" si="0"/>
        <v>216.0375</v>
      </c>
      <c r="I23" s="125">
        <f t="shared" si="1"/>
        <v>175638.48</v>
      </c>
    </row>
    <row r="24" ht="48.75" customHeight="1" spans="1:9">
      <c r="A24" s="123" t="s">
        <v>77</v>
      </c>
      <c r="B24" s="123" t="s">
        <v>78</v>
      </c>
      <c r="C24" s="123">
        <v>95876</v>
      </c>
      <c r="D24" s="129" t="s">
        <v>79</v>
      </c>
      <c r="E24" s="123" t="s">
        <v>74</v>
      </c>
      <c r="F24" s="130">
        <v>24390</v>
      </c>
      <c r="G24" s="125">
        <v>2</v>
      </c>
      <c r="H24" s="125">
        <f t="shared" si="0"/>
        <v>2.5</v>
      </c>
      <c r="I24" s="125">
        <f t="shared" si="1"/>
        <v>60975</v>
      </c>
    </row>
    <row r="25" ht="38.25" customHeight="1" spans="1:9">
      <c r="A25" s="123" t="s">
        <v>80</v>
      </c>
      <c r="B25" s="123" t="s">
        <v>27</v>
      </c>
      <c r="C25" s="123" t="s">
        <v>81</v>
      </c>
      <c r="D25" s="132" t="s">
        <v>82</v>
      </c>
      <c r="E25" s="123" t="s">
        <v>59</v>
      </c>
      <c r="F25" s="130">
        <v>5325</v>
      </c>
      <c r="G25" s="125">
        <v>15.28</v>
      </c>
      <c r="H25" s="125">
        <f t="shared" si="0"/>
        <v>19.1</v>
      </c>
      <c r="I25" s="125">
        <f t="shared" si="1"/>
        <v>101707.5</v>
      </c>
    </row>
    <row r="26" ht="33.75" customHeight="1" spans="1:9">
      <c r="A26" s="123" t="s">
        <v>83</v>
      </c>
      <c r="B26" s="123" t="s">
        <v>68</v>
      </c>
      <c r="C26" s="123">
        <v>96402</v>
      </c>
      <c r="D26" s="129" t="s">
        <v>84</v>
      </c>
      <c r="E26" s="123" t="s">
        <v>59</v>
      </c>
      <c r="F26" s="130">
        <v>10650</v>
      </c>
      <c r="G26" s="125">
        <v>2.79</v>
      </c>
      <c r="H26" s="125">
        <f t="shared" si="0"/>
        <v>3.4875</v>
      </c>
      <c r="I26" s="125">
        <f t="shared" si="1"/>
        <v>37141.87</v>
      </c>
    </row>
    <row r="27" ht="39" customHeight="1" spans="1:9">
      <c r="A27" s="123" t="s">
        <v>85</v>
      </c>
      <c r="B27" s="123" t="s">
        <v>27</v>
      </c>
      <c r="C27" s="123" t="s">
        <v>86</v>
      </c>
      <c r="D27" s="129" t="s">
        <v>87</v>
      </c>
      <c r="E27" s="123" t="s">
        <v>64</v>
      </c>
      <c r="F27" s="130">
        <v>186.38</v>
      </c>
      <c r="G27" s="125">
        <v>1384.71</v>
      </c>
      <c r="H27" s="125">
        <f t="shared" si="0"/>
        <v>1730.8875</v>
      </c>
      <c r="I27" s="125">
        <f t="shared" si="1"/>
        <v>322602.81</v>
      </c>
    </row>
    <row r="28" ht="35.25" customHeight="1" spans="1:9">
      <c r="A28" s="123" t="s">
        <v>88</v>
      </c>
      <c r="B28" s="123" t="s">
        <v>27</v>
      </c>
      <c r="C28" s="123" t="s">
        <v>89</v>
      </c>
      <c r="D28" s="129" t="s">
        <v>90</v>
      </c>
      <c r="E28" s="123" t="s">
        <v>64</v>
      </c>
      <c r="F28" s="130">
        <v>159.75</v>
      </c>
      <c r="G28" s="125">
        <v>1555.42</v>
      </c>
      <c r="H28" s="125">
        <f t="shared" si="0"/>
        <v>1944.275</v>
      </c>
      <c r="I28" s="125">
        <f t="shared" si="1"/>
        <v>310597.93</v>
      </c>
    </row>
    <row r="29" spans="1:9">
      <c r="A29" s="133"/>
      <c r="B29" s="123"/>
      <c r="C29" s="123"/>
      <c r="D29" s="123"/>
      <c r="E29" s="123"/>
      <c r="F29" s="123"/>
      <c r="G29" s="125"/>
      <c r="H29" s="126" t="s">
        <v>60</v>
      </c>
      <c r="I29" s="126">
        <f>SUM(I18:I28)</f>
        <v>1785708.59</v>
      </c>
    </row>
    <row r="30" ht="18" customHeight="1" spans="1:9">
      <c r="A30" s="105">
        <v>3</v>
      </c>
      <c r="B30" s="127"/>
      <c r="C30" s="127"/>
      <c r="D30" s="107" t="s">
        <v>91</v>
      </c>
      <c r="E30" s="127"/>
      <c r="F30" s="127"/>
      <c r="G30" s="128"/>
      <c r="H30" s="128"/>
      <c r="I30" s="128"/>
    </row>
    <row r="31" ht="45" spans="1:9">
      <c r="A31" s="123" t="s">
        <v>92</v>
      </c>
      <c r="B31" s="123" t="s">
        <v>68</v>
      </c>
      <c r="C31" s="123">
        <v>94267</v>
      </c>
      <c r="D31" s="129" t="s">
        <v>93</v>
      </c>
      <c r="E31" s="123" t="s">
        <v>94</v>
      </c>
      <c r="F31" s="130">
        <v>1500</v>
      </c>
      <c r="G31" s="125">
        <v>46.73</v>
      </c>
      <c r="H31" s="134">
        <f>G31*1.25</f>
        <v>58.4125</v>
      </c>
      <c r="I31" s="125">
        <f t="shared" ref="I31" si="2">TRUNC(F31*H31,2)</f>
        <v>87618.75</v>
      </c>
    </row>
    <row r="32" spans="1:9">
      <c r="A32" s="123"/>
      <c r="B32" s="123"/>
      <c r="C32" s="123"/>
      <c r="D32" s="135"/>
      <c r="E32" s="123"/>
      <c r="F32" s="130"/>
      <c r="G32" s="125"/>
      <c r="H32" s="126" t="s">
        <v>60</v>
      </c>
      <c r="I32" s="126">
        <f>I31</f>
        <v>87618.75</v>
      </c>
    </row>
    <row r="33" spans="1:9">
      <c r="A33" s="105">
        <v>4</v>
      </c>
      <c r="B33" s="127"/>
      <c r="C33" s="127"/>
      <c r="D33" s="107" t="s">
        <v>95</v>
      </c>
      <c r="E33" s="127"/>
      <c r="F33" s="127"/>
      <c r="G33" s="128"/>
      <c r="H33" s="136"/>
      <c r="I33" s="128"/>
    </row>
    <row r="34" ht="30" spans="1:9">
      <c r="A34" s="123" t="s">
        <v>96</v>
      </c>
      <c r="B34" s="123" t="s">
        <v>27</v>
      </c>
      <c r="C34" s="123" t="s">
        <v>97</v>
      </c>
      <c r="D34" s="131" t="s">
        <v>98</v>
      </c>
      <c r="E34" s="123" t="s">
        <v>59</v>
      </c>
      <c r="F34" s="130">
        <f>F25</f>
        <v>5325</v>
      </c>
      <c r="G34" s="125">
        <v>0.17</v>
      </c>
      <c r="H34" s="125">
        <f>G34*1.25</f>
        <v>0.2125</v>
      </c>
      <c r="I34" s="125">
        <f t="shared" ref="I34" si="3">TRUNC(F34*H34,2)</f>
        <v>1131.56</v>
      </c>
    </row>
    <row r="35" spans="1:10">
      <c r="A35" s="137"/>
      <c r="B35" s="137"/>
      <c r="C35" s="137"/>
      <c r="D35" s="137"/>
      <c r="E35" s="137"/>
      <c r="F35" s="137"/>
      <c r="G35" s="138"/>
      <c r="H35" s="126" t="s">
        <v>60</v>
      </c>
      <c r="I35" s="126">
        <f>I34</f>
        <v>1131.56</v>
      </c>
      <c r="J35" s="137"/>
    </row>
    <row r="36" spans="1:10">
      <c r="A36" s="137"/>
      <c r="B36" s="137"/>
      <c r="C36" s="137"/>
      <c r="D36" s="137"/>
      <c r="E36" s="137"/>
      <c r="F36" s="137"/>
      <c r="G36" s="138"/>
      <c r="H36" s="138"/>
      <c r="I36" s="145"/>
      <c r="J36" s="137"/>
    </row>
    <row r="37" spans="1:10">
      <c r="A37" s="137"/>
      <c r="B37" s="137"/>
      <c r="C37" s="137"/>
      <c r="D37" s="137"/>
      <c r="E37" s="137"/>
      <c r="F37" s="137"/>
      <c r="G37" s="138"/>
      <c r="H37" s="139"/>
      <c r="I37" s="146" t="s">
        <v>36</v>
      </c>
      <c r="J37" s="137"/>
    </row>
    <row r="38" spans="1:10">
      <c r="A38" s="137"/>
      <c r="B38" s="137"/>
      <c r="C38" s="137"/>
      <c r="D38" s="137"/>
      <c r="E38" s="137"/>
      <c r="F38" s="137"/>
      <c r="G38" s="138"/>
      <c r="H38" s="126" t="s">
        <v>37</v>
      </c>
      <c r="I38" s="126">
        <f>SUM(I16,I29,I32,I35)</f>
        <v>1879210.67</v>
      </c>
      <c r="J38" s="137"/>
    </row>
    <row r="39" spans="1:10">
      <c r="A39" s="137"/>
      <c r="B39" s="137"/>
      <c r="C39" s="137"/>
      <c r="D39" s="137"/>
      <c r="E39" s="137"/>
      <c r="F39" s="137"/>
      <c r="G39" s="138"/>
      <c r="H39" s="138"/>
      <c r="I39" s="138"/>
      <c r="J39" s="137"/>
    </row>
    <row r="40" spans="8:10">
      <c r="H40" s="138"/>
      <c r="I40" s="137"/>
      <c r="J40" s="137"/>
    </row>
    <row r="41" spans="10:10">
      <c r="J41" s="147"/>
    </row>
    <row r="42" spans="1:10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</sheetData>
  <mergeCells count="6">
    <mergeCell ref="A5:I5"/>
    <mergeCell ref="G7:I7"/>
    <mergeCell ref="G8:I8"/>
    <mergeCell ref="G9:I9"/>
    <mergeCell ref="G10:I10"/>
    <mergeCell ref="G11:I11"/>
  </mergeCells>
  <printOptions horizontalCentered="1"/>
  <pageMargins left="0.511811023622047" right="0.511811023622047" top="0.984251968503937" bottom="0.196850393700787" header="0.31496062992126" footer="0.31496062992126"/>
  <pageSetup paperSize="9" scale="56" fitToHeight="0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4"/>
  <sheetViews>
    <sheetView workbookViewId="0">
      <selection activeCell="D18" sqref="D18"/>
    </sheetView>
  </sheetViews>
  <sheetFormatPr defaultColWidth="9" defaultRowHeight="15"/>
  <cols>
    <col min="1" max="1" width="150.142857142857" customWidth="1"/>
  </cols>
  <sheetData>
    <row r="1" ht="68.25" customHeight="1"/>
    <row r="2" ht="23.25" customHeight="1"/>
    <row r="3" spans="1:1">
      <c r="A3" s="105" t="s">
        <v>99</v>
      </c>
    </row>
    <row r="4" spans="1:1">
      <c r="A4" s="105"/>
    </row>
    <row r="5" spans="1:1">
      <c r="A5" s="106" t="s">
        <v>100</v>
      </c>
    </row>
    <row r="6" spans="1:1">
      <c r="A6" s="106"/>
    </row>
    <row r="7" spans="1:1">
      <c r="A7" s="107" t="s">
        <v>40</v>
      </c>
    </row>
    <row r="8" spans="1:1">
      <c r="A8" s="106" t="s">
        <v>101</v>
      </c>
    </row>
    <row r="9" spans="1:1">
      <c r="A9" s="106" t="s">
        <v>102</v>
      </c>
    </row>
    <row r="10" ht="37.5" customHeight="1" spans="1:1">
      <c r="A10" s="108" t="s">
        <v>103</v>
      </c>
    </row>
    <row r="11" spans="1:1">
      <c r="A11" s="108" t="s">
        <v>104</v>
      </c>
    </row>
    <row r="12" spans="1:1">
      <c r="A12" s="108" t="s">
        <v>105</v>
      </c>
    </row>
    <row r="13" spans="1:1">
      <c r="A13" s="108" t="s">
        <v>106</v>
      </c>
    </row>
    <row r="14" spans="1:1">
      <c r="A14" s="108" t="s">
        <v>107</v>
      </c>
    </row>
    <row r="15" spans="1:1">
      <c r="A15" s="108" t="s">
        <v>108</v>
      </c>
    </row>
    <row r="16" ht="67.5" customHeight="1" spans="1:1">
      <c r="A16" s="108" t="s">
        <v>109</v>
      </c>
    </row>
    <row r="17" spans="1:1">
      <c r="A17" s="108" t="s">
        <v>110</v>
      </c>
    </row>
    <row r="18" spans="1:1">
      <c r="A18" s="108" t="s">
        <v>111</v>
      </c>
    </row>
    <row r="19" spans="1:1">
      <c r="A19" s="106"/>
    </row>
    <row r="20" spans="1:1">
      <c r="A20" s="109"/>
    </row>
    <row r="21" spans="1:1">
      <c r="A21" s="106" t="s">
        <v>112</v>
      </c>
    </row>
    <row r="22" spans="1:1">
      <c r="A22" s="106"/>
    </row>
    <row r="23" spans="1:1">
      <c r="A23" s="109"/>
    </row>
    <row r="24" spans="1:1">
      <c r="A24" s="106" t="s">
        <v>113</v>
      </c>
    </row>
  </sheetData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5:I50"/>
  <sheetViews>
    <sheetView zoomScale="70" zoomScaleNormal="70" topLeftCell="A17" workbookViewId="0">
      <selection activeCell="C33" sqref="C33:D33"/>
    </sheetView>
  </sheetViews>
  <sheetFormatPr defaultColWidth="9" defaultRowHeight="15"/>
  <cols>
    <col min="1" max="1" width="25" customWidth="1"/>
    <col min="2" max="2" width="61.4285714285714" customWidth="1"/>
    <col min="3" max="3" width="29.4285714285714" customWidth="1"/>
    <col min="4" max="4" width="26.2857142857143" customWidth="1"/>
    <col min="5" max="5" width="25.4285714285714" customWidth="1"/>
    <col min="6" max="6" width="26.4285714285714" customWidth="1"/>
    <col min="7" max="7" width="23.2857142857143" customWidth="1"/>
    <col min="8" max="8" width="26" customWidth="1"/>
    <col min="9" max="9" width="26.1428571428571" customWidth="1"/>
  </cols>
  <sheetData>
    <row r="5" ht="33" customHeight="1"/>
    <row r="6" ht="16.5" spans="1:9">
      <c r="A6" s="41" t="s">
        <v>114</v>
      </c>
      <c r="B6" s="41"/>
      <c r="C6" s="41"/>
      <c r="D6" s="41"/>
      <c r="E6" s="41"/>
      <c r="F6" s="41"/>
      <c r="G6" s="41"/>
      <c r="H6" s="41"/>
      <c r="I6" s="41"/>
    </row>
    <row r="7" ht="17.25" spans="1:7">
      <c r="A7" s="42"/>
      <c r="B7" s="42"/>
      <c r="C7" s="42"/>
      <c r="D7" s="42"/>
      <c r="E7" s="42"/>
      <c r="F7" s="42"/>
      <c r="G7" s="42"/>
    </row>
    <row r="8" ht="16.5" spans="1:9">
      <c r="A8" s="43" t="s">
        <v>115</v>
      </c>
      <c r="B8" s="44"/>
      <c r="C8" s="44"/>
      <c r="D8" s="45"/>
      <c r="E8" s="46"/>
      <c r="F8" s="46"/>
      <c r="G8" s="46"/>
      <c r="H8" s="36"/>
      <c r="I8" s="36"/>
    </row>
    <row r="9" ht="16.5" spans="1:9">
      <c r="A9" s="47" t="s">
        <v>116</v>
      </c>
      <c r="B9" s="46"/>
      <c r="C9" s="46"/>
      <c r="D9" s="48"/>
      <c r="E9" s="46"/>
      <c r="F9" s="46"/>
      <c r="G9" s="46"/>
      <c r="H9" s="36"/>
      <c r="I9" s="36"/>
    </row>
    <row r="10" ht="17.25" spans="1:9">
      <c r="A10" s="49" t="s">
        <v>117</v>
      </c>
      <c r="B10" s="50"/>
      <c r="C10" s="50"/>
      <c r="D10" s="51"/>
      <c r="E10" s="46"/>
      <c r="F10" s="46"/>
      <c r="G10" s="46"/>
      <c r="H10" s="36"/>
      <c r="I10" s="36"/>
    </row>
    <row r="11" ht="22.5" customHeight="1" spans="1:9">
      <c r="A11" s="46"/>
      <c r="B11" s="46"/>
      <c r="C11" s="46"/>
      <c r="D11" s="46"/>
      <c r="E11" s="46"/>
      <c r="F11" s="46"/>
      <c r="G11" s="46"/>
      <c r="H11" s="36"/>
      <c r="I11" s="36"/>
    </row>
    <row r="12" ht="18.75" customHeight="1" spans="1:9">
      <c r="A12" s="42"/>
      <c r="B12" s="42"/>
      <c r="C12" s="42"/>
      <c r="D12" s="52" t="s">
        <v>118</v>
      </c>
      <c r="E12" s="53"/>
      <c r="F12" s="53"/>
      <c r="G12" s="53"/>
      <c r="H12" s="53"/>
      <c r="I12" s="104"/>
    </row>
    <row r="13" ht="21.75" customHeight="1" spans="1:9">
      <c r="A13" s="54"/>
      <c r="B13" s="54"/>
      <c r="C13" s="54"/>
      <c r="D13" s="55" t="s">
        <v>119</v>
      </c>
      <c r="E13" s="55"/>
      <c r="F13" s="55"/>
      <c r="G13" s="55"/>
      <c r="H13" s="55"/>
      <c r="I13" s="55"/>
    </row>
    <row r="14" ht="24.75" customHeight="1" spans="1:9">
      <c r="A14" s="56" t="s">
        <v>47</v>
      </c>
      <c r="B14" s="56" t="s">
        <v>120</v>
      </c>
      <c r="C14" s="56" t="s">
        <v>121</v>
      </c>
      <c r="D14" s="56" t="s">
        <v>122</v>
      </c>
      <c r="E14" s="56" t="s">
        <v>123</v>
      </c>
      <c r="F14" s="56" t="s">
        <v>124</v>
      </c>
      <c r="G14" s="56" t="s">
        <v>125</v>
      </c>
      <c r="H14" s="56" t="s">
        <v>126</v>
      </c>
      <c r="I14" s="56" t="s">
        <v>127</v>
      </c>
    </row>
    <row r="15" ht="25.5" customHeight="1" spans="1:9">
      <c r="A15" s="57">
        <v>1</v>
      </c>
      <c r="B15" s="57" t="s">
        <v>19</v>
      </c>
      <c r="C15" s="58">
        <f>'META 1'!J14</f>
        <v>11868.96</v>
      </c>
      <c r="D15" s="59">
        <f>$C$15/6</f>
        <v>1978.16</v>
      </c>
      <c r="E15" s="59">
        <f t="shared" ref="E15:I15" si="0">$C$15/6</f>
        <v>1978.16</v>
      </c>
      <c r="F15" s="59">
        <f t="shared" si="0"/>
        <v>1978.16</v>
      </c>
      <c r="G15" s="59">
        <f t="shared" si="0"/>
        <v>1978.16</v>
      </c>
      <c r="H15" s="59">
        <f t="shared" si="0"/>
        <v>1978.16</v>
      </c>
      <c r="I15" s="59">
        <f t="shared" si="0"/>
        <v>1978.16</v>
      </c>
    </row>
    <row r="16" ht="20.25" customHeight="1" spans="1:9">
      <c r="A16" s="57"/>
      <c r="B16" s="60" t="s">
        <v>128</v>
      </c>
      <c r="C16" s="61">
        <v>1</v>
      </c>
      <c r="D16" s="62">
        <f>D15/$C$15</f>
        <v>0.166666666666667</v>
      </c>
      <c r="E16" s="62">
        <f t="shared" ref="E16:I16" si="1">E15/$C$15</f>
        <v>0.166666666666667</v>
      </c>
      <c r="F16" s="62">
        <f t="shared" si="1"/>
        <v>0.166666666666667</v>
      </c>
      <c r="G16" s="62">
        <f t="shared" si="1"/>
        <v>0.166666666666667</v>
      </c>
      <c r="H16" s="62">
        <f t="shared" si="1"/>
        <v>0.166666666666667</v>
      </c>
      <c r="I16" s="62">
        <f t="shared" si="1"/>
        <v>0.166666666666667</v>
      </c>
    </row>
    <row r="17" ht="26.25" customHeight="1" spans="1:9">
      <c r="A17" s="57">
        <v>2</v>
      </c>
      <c r="B17" s="63" t="s">
        <v>25</v>
      </c>
      <c r="C17" s="59">
        <f>'META 1'!J19</f>
        <v>9199.65</v>
      </c>
      <c r="D17" s="64">
        <f>$C$17/6</f>
        <v>1533.275</v>
      </c>
      <c r="E17" s="64">
        <f t="shared" ref="E17:I17" si="2">$C$17/6</f>
        <v>1533.275</v>
      </c>
      <c r="F17" s="64">
        <f t="shared" si="2"/>
        <v>1533.275</v>
      </c>
      <c r="G17" s="64">
        <f t="shared" si="2"/>
        <v>1533.275</v>
      </c>
      <c r="H17" s="64">
        <f t="shared" si="2"/>
        <v>1533.275</v>
      </c>
      <c r="I17" s="64">
        <f t="shared" si="2"/>
        <v>1533.275</v>
      </c>
    </row>
    <row r="18" ht="26.25" customHeight="1" spans="1:9">
      <c r="A18" s="57"/>
      <c r="B18" s="60" t="s">
        <v>128</v>
      </c>
      <c r="C18" s="61">
        <v>1</v>
      </c>
      <c r="D18" s="65">
        <f>D17/$C$17</f>
        <v>0.166666666666667</v>
      </c>
      <c r="E18" s="65">
        <f t="shared" ref="E18:I18" si="3">E17/$C$17</f>
        <v>0.166666666666667</v>
      </c>
      <c r="F18" s="65">
        <f t="shared" si="3"/>
        <v>0.166666666666667</v>
      </c>
      <c r="G18" s="65">
        <f t="shared" si="3"/>
        <v>0.166666666666667</v>
      </c>
      <c r="H18" s="65">
        <f t="shared" si="3"/>
        <v>0.166666666666667</v>
      </c>
      <c r="I18" s="65">
        <f t="shared" si="3"/>
        <v>0.166666666666667</v>
      </c>
    </row>
    <row r="19" ht="16.5" spans="1:9">
      <c r="A19" s="66"/>
      <c r="B19" s="67"/>
      <c r="C19" s="54"/>
      <c r="D19" s="54"/>
      <c r="E19" s="54"/>
      <c r="F19" s="54"/>
      <c r="G19" s="54"/>
      <c r="H19" s="68"/>
      <c r="I19" s="67"/>
    </row>
    <row r="20" ht="21.75" customHeight="1" spans="1:9">
      <c r="A20" s="66"/>
      <c r="B20" s="69"/>
      <c r="C20" s="69"/>
      <c r="D20" s="52" t="s">
        <v>129</v>
      </c>
      <c r="E20" s="53"/>
      <c r="F20" s="53"/>
      <c r="G20" s="53"/>
      <c r="H20" s="53"/>
      <c r="I20" s="104"/>
    </row>
    <row r="21" ht="21" customHeight="1" spans="1:9">
      <c r="A21" s="54"/>
      <c r="B21" s="54"/>
      <c r="C21" s="54"/>
      <c r="D21" s="52" t="s">
        <v>119</v>
      </c>
      <c r="E21" s="53"/>
      <c r="F21" s="53"/>
      <c r="G21" s="53"/>
      <c r="H21" s="53"/>
      <c r="I21" s="104"/>
    </row>
    <row r="22" ht="23.25" customHeight="1" spans="1:9">
      <c r="A22" s="56" t="s">
        <v>47</v>
      </c>
      <c r="B22" s="56" t="s">
        <v>120</v>
      </c>
      <c r="C22" s="56" t="s">
        <v>121</v>
      </c>
      <c r="D22" s="56" t="s">
        <v>122</v>
      </c>
      <c r="E22" s="56" t="s">
        <v>123</v>
      </c>
      <c r="F22" s="56" t="s">
        <v>124</v>
      </c>
      <c r="G22" s="56" t="s">
        <v>125</v>
      </c>
      <c r="H22" s="56" t="s">
        <v>126</v>
      </c>
      <c r="I22" s="56" t="s">
        <v>127</v>
      </c>
    </row>
    <row r="23" ht="24.75" customHeight="1" spans="1:9">
      <c r="A23" s="57">
        <v>1</v>
      </c>
      <c r="B23" s="57" t="s">
        <v>56</v>
      </c>
      <c r="C23" s="59">
        <f>Orca!I16</f>
        <v>4751.77</v>
      </c>
      <c r="D23" s="59">
        <f>C23</f>
        <v>4751.77</v>
      </c>
      <c r="E23" s="70"/>
      <c r="F23" s="71"/>
      <c r="G23" s="71"/>
      <c r="H23" s="71"/>
      <c r="I23" s="71"/>
    </row>
    <row r="24" ht="21.75" customHeight="1" spans="1:9">
      <c r="A24" s="57"/>
      <c r="B24" s="60" t="s">
        <v>128</v>
      </c>
      <c r="C24" s="61">
        <f>100%</f>
        <v>1</v>
      </c>
      <c r="D24" s="62">
        <f>D23/C23</f>
        <v>1</v>
      </c>
      <c r="E24" s="62"/>
      <c r="F24" s="72"/>
      <c r="G24" s="72"/>
      <c r="H24" s="72"/>
      <c r="I24" s="72"/>
    </row>
    <row r="25" ht="29.25" customHeight="1" spans="1:9">
      <c r="A25" s="57">
        <v>2</v>
      </c>
      <c r="B25" s="63" t="s">
        <v>130</v>
      </c>
      <c r="C25" s="73">
        <f>Orca!I29</f>
        <v>1785708.59</v>
      </c>
      <c r="D25" s="73">
        <f>$C$25/6</f>
        <v>297618.098333333</v>
      </c>
      <c r="E25" s="73">
        <f t="shared" ref="E25:I25" si="4">$C$25/6</f>
        <v>297618.098333333</v>
      </c>
      <c r="F25" s="73">
        <f t="shared" si="4"/>
        <v>297618.098333333</v>
      </c>
      <c r="G25" s="73">
        <f t="shared" si="4"/>
        <v>297618.098333333</v>
      </c>
      <c r="H25" s="73">
        <f t="shared" si="4"/>
        <v>297618.098333333</v>
      </c>
      <c r="I25" s="73">
        <f t="shared" si="4"/>
        <v>297618.098333333</v>
      </c>
    </row>
    <row r="26" ht="25.5" customHeight="1" spans="1:9">
      <c r="A26" s="57"/>
      <c r="B26" s="60" t="s">
        <v>128</v>
      </c>
      <c r="C26" s="61">
        <f>100%</f>
        <v>1</v>
      </c>
      <c r="D26" s="74">
        <f>D25/$C$25</f>
        <v>0.166666666666667</v>
      </c>
      <c r="E26" s="74">
        <f t="shared" ref="E26:I26" si="5">E25/$C$25</f>
        <v>0.166666666666667</v>
      </c>
      <c r="F26" s="74">
        <f t="shared" si="5"/>
        <v>0.166666666666667</v>
      </c>
      <c r="G26" s="74">
        <f t="shared" si="5"/>
        <v>0.166666666666667</v>
      </c>
      <c r="H26" s="74">
        <f t="shared" si="5"/>
        <v>0.166666666666667</v>
      </c>
      <c r="I26" s="74">
        <f t="shared" si="5"/>
        <v>0.166666666666667</v>
      </c>
    </row>
    <row r="27" ht="26.25" customHeight="1" spans="1:9">
      <c r="A27" s="57">
        <v>3</v>
      </c>
      <c r="B27" s="75" t="s">
        <v>91</v>
      </c>
      <c r="C27" s="76">
        <f>Orca!I32</f>
        <v>87618.75</v>
      </c>
      <c r="D27" s="77"/>
      <c r="E27" s="77"/>
      <c r="F27" s="77">
        <f>$C$27/3</f>
        <v>29206.25</v>
      </c>
      <c r="G27" s="77">
        <f t="shared" ref="G27:H27" si="6">$C$27/3</f>
        <v>29206.25</v>
      </c>
      <c r="H27" s="77">
        <f t="shared" si="6"/>
        <v>29206.25</v>
      </c>
      <c r="I27" s="81"/>
    </row>
    <row r="28" ht="25.5" customHeight="1" spans="1:9">
      <c r="A28" s="78"/>
      <c r="B28" s="60" t="s">
        <v>128</v>
      </c>
      <c r="C28" s="79">
        <v>1</v>
      </c>
      <c r="D28" s="80"/>
      <c r="E28" s="80"/>
      <c r="F28" s="80">
        <f>F27/$C$27</f>
        <v>0.333333333333333</v>
      </c>
      <c r="G28" s="80">
        <f t="shared" ref="G28:H28" si="7">G27/$C$27</f>
        <v>0.333333333333333</v>
      </c>
      <c r="H28" s="80">
        <f t="shared" si="7"/>
        <v>0.333333333333333</v>
      </c>
      <c r="I28" s="80"/>
    </row>
    <row r="29" ht="28.5" customHeight="1" spans="1:9">
      <c r="A29" s="57">
        <v>4</v>
      </c>
      <c r="B29" s="75" t="s">
        <v>131</v>
      </c>
      <c r="C29" s="81">
        <f>Orca!I35</f>
        <v>1131.56</v>
      </c>
      <c r="D29" s="82"/>
      <c r="E29" s="82"/>
      <c r="F29" s="82"/>
      <c r="G29" s="81"/>
      <c r="H29" s="81"/>
      <c r="I29" s="81">
        <f>C29</f>
        <v>1131.56</v>
      </c>
    </row>
    <row r="30" ht="24.75" customHeight="1" spans="1:9">
      <c r="A30" s="78"/>
      <c r="B30" s="60" t="s">
        <v>128</v>
      </c>
      <c r="C30" s="79">
        <v>1</v>
      </c>
      <c r="D30" s="82"/>
      <c r="E30" s="82"/>
      <c r="F30" s="82"/>
      <c r="G30" s="80"/>
      <c r="H30" s="80"/>
      <c r="I30" s="80">
        <f>I29/C29</f>
        <v>1</v>
      </c>
    </row>
    <row r="31" ht="16.5" spans="1:9">
      <c r="A31" s="83" t="s">
        <v>132</v>
      </c>
      <c r="B31" s="84"/>
      <c r="C31" s="84"/>
      <c r="D31" s="85"/>
      <c r="E31" s="85"/>
      <c r="F31" s="85"/>
      <c r="G31" s="85"/>
      <c r="H31" s="36"/>
      <c r="I31" s="36"/>
    </row>
    <row r="32" ht="23.25" customHeight="1" spans="1:9">
      <c r="A32" s="83"/>
      <c r="B32" s="85"/>
      <c r="C32" s="86" t="s">
        <v>118</v>
      </c>
      <c r="D32" s="86" t="s">
        <v>129</v>
      </c>
      <c r="E32" s="87" t="s">
        <v>37</v>
      </c>
      <c r="F32" s="85"/>
      <c r="G32" s="85"/>
      <c r="H32" s="88"/>
      <c r="I32" s="88"/>
    </row>
    <row r="33" ht="24.75" customHeight="1" spans="1:9">
      <c r="A33" s="84"/>
      <c r="B33" s="89" t="s">
        <v>133</v>
      </c>
      <c r="C33" s="90">
        <f>SUM(C15,C17)</f>
        <v>21068.61</v>
      </c>
      <c r="D33" s="91">
        <f>SUM(C23,C25,C27,C29)</f>
        <v>1879210.67</v>
      </c>
      <c r="E33" s="91">
        <f>SUM(C33,D33)</f>
        <v>1900279.28</v>
      </c>
      <c r="F33" s="92"/>
      <c r="G33" s="92"/>
      <c r="H33" s="88"/>
      <c r="I33" s="88"/>
    </row>
    <row r="34" ht="16.5" spans="1:9">
      <c r="A34" s="93"/>
      <c r="B34" s="94"/>
      <c r="C34" s="95"/>
      <c r="D34" s="96"/>
      <c r="E34" s="96"/>
      <c r="F34" s="96"/>
      <c r="G34" s="96"/>
      <c r="H34" s="88"/>
      <c r="I34" s="88"/>
    </row>
    <row r="35" ht="23.25" customHeight="1" spans="1:9">
      <c r="A35" s="84"/>
      <c r="B35" s="86" t="s">
        <v>134</v>
      </c>
      <c r="C35" s="86"/>
      <c r="D35" s="90">
        <f>SUM(D15,D17,D23,D25)</f>
        <v>305881.303333333</v>
      </c>
      <c r="E35" s="90">
        <f>SUM(E15,E17,E25)</f>
        <v>301129.533333333</v>
      </c>
      <c r="F35" s="90">
        <f>SUM(F15,F17,F25,F27)</f>
        <v>330335.783333333</v>
      </c>
      <c r="G35" s="90">
        <f>SUM(G15,G17,G25,G27)</f>
        <v>330335.783333333</v>
      </c>
      <c r="H35" s="91">
        <f>SUM(H15,H17,H25,H27)</f>
        <v>330335.783333333</v>
      </c>
      <c r="I35" s="91">
        <f>SUM(I15,I17,I25,I29)</f>
        <v>302261.093333333</v>
      </c>
    </row>
    <row r="36" ht="21" customHeight="1" spans="1:9">
      <c r="A36" s="84"/>
      <c r="B36" s="86" t="s">
        <v>135</v>
      </c>
      <c r="C36" s="86"/>
      <c r="D36" s="61">
        <f>D35/$E$33</f>
        <v>0.160966499268115</v>
      </c>
      <c r="E36" s="61">
        <f t="shared" ref="E36:I36" si="8">E35/$E$33</f>
        <v>0.158465935245757</v>
      </c>
      <c r="F36" s="61">
        <f t="shared" si="8"/>
        <v>0.173835386624504</v>
      </c>
      <c r="G36" s="61">
        <f t="shared" si="8"/>
        <v>0.173835386624504</v>
      </c>
      <c r="H36" s="61">
        <f t="shared" si="8"/>
        <v>0.173835386624504</v>
      </c>
      <c r="I36" s="61">
        <f t="shared" si="8"/>
        <v>0.159061405612618</v>
      </c>
    </row>
    <row r="37" ht="21.75" customHeight="1" spans="1:9">
      <c r="A37" s="84"/>
      <c r="B37" s="86" t="s">
        <v>136</v>
      </c>
      <c r="C37" s="86"/>
      <c r="D37" s="97">
        <f>D35</f>
        <v>305881.303333333</v>
      </c>
      <c r="E37" s="97">
        <f>SUM(D35,E35)</f>
        <v>607010.836666667</v>
      </c>
      <c r="F37" s="97">
        <f t="shared" ref="F37:I38" si="9">SUM(E37,F35)</f>
        <v>937346.62</v>
      </c>
      <c r="G37" s="97">
        <f t="shared" si="9"/>
        <v>1267682.40333333</v>
      </c>
      <c r="H37" s="97">
        <f t="shared" si="9"/>
        <v>1598018.18666667</v>
      </c>
      <c r="I37" s="97">
        <f t="shared" si="9"/>
        <v>1900279.28</v>
      </c>
    </row>
    <row r="38" ht="18.75" customHeight="1" spans="1:9">
      <c r="A38" s="84"/>
      <c r="B38" s="86" t="s">
        <v>137</v>
      </c>
      <c r="C38" s="86"/>
      <c r="D38" s="61">
        <f>D36</f>
        <v>0.160966499268115</v>
      </c>
      <c r="E38" s="61">
        <f>SUM(D38,E36)</f>
        <v>0.319432434513871</v>
      </c>
      <c r="F38" s="61">
        <f t="shared" si="9"/>
        <v>0.493267821138375</v>
      </c>
      <c r="G38" s="61">
        <f t="shared" si="9"/>
        <v>0.667103207762878</v>
      </c>
      <c r="H38" s="80">
        <f t="shared" si="9"/>
        <v>0.840938594387382</v>
      </c>
      <c r="I38" s="80">
        <f t="shared" si="9"/>
        <v>1</v>
      </c>
    </row>
    <row r="39" ht="16.5" spans="1:9">
      <c r="A39" s="98"/>
      <c r="B39" s="98"/>
      <c r="C39" s="99"/>
      <c r="D39" s="100"/>
      <c r="E39" s="100"/>
      <c r="F39" s="100"/>
      <c r="G39" s="100"/>
      <c r="H39" s="88"/>
      <c r="I39" s="88"/>
    </row>
    <row r="40" ht="26.25" customHeight="1" spans="1:9">
      <c r="A40" s="101" t="s">
        <v>138</v>
      </c>
      <c r="B40" s="101"/>
      <c r="C40" s="101"/>
      <c r="D40" s="101"/>
      <c r="E40" s="101"/>
      <c r="F40" s="101"/>
      <c r="G40" s="101"/>
      <c r="H40" s="36"/>
      <c r="I40" s="36"/>
    </row>
    <row r="41" ht="16.5" spans="1:9">
      <c r="A41" s="102"/>
      <c r="B41" s="102"/>
      <c r="C41" s="102"/>
      <c r="D41" s="102"/>
      <c r="E41" s="102"/>
      <c r="F41" s="102"/>
      <c r="G41" s="102"/>
      <c r="H41" s="36"/>
      <c r="I41" s="36"/>
    </row>
    <row r="42" ht="16.5" spans="1:9">
      <c r="A42" s="103" t="s">
        <v>38</v>
      </c>
      <c r="B42" s="103"/>
      <c r="C42" s="103"/>
      <c r="D42" s="103"/>
      <c r="E42" s="103"/>
      <c r="F42" s="103"/>
      <c r="G42" s="103"/>
      <c r="H42" s="103"/>
      <c r="I42" s="103"/>
    </row>
    <row r="43" ht="16.5" spans="1:9">
      <c r="A43" s="36"/>
      <c r="B43" s="36"/>
      <c r="C43" s="36"/>
      <c r="D43" s="36"/>
      <c r="E43" s="36"/>
      <c r="F43" s="36"/>
      <c r="G43" s="36"/>
      <c r="H43" s="36"/>
      <c r="I43" s="36"/>
    </row>
    <row r="44" ht="16.5" spans="1:9">
      <c r="A44" s="36"/>
      <c r="B44" s="36"/>
      <c r="C44" s="36"/>
      <c r="D44" s="36"/>
      <c r="E44" s="36"/>
      <c r="F44" s="36"/>
      <c r="G44" s="36"/>
      <c r="H44" s="36"/>
      <c r="I44" s="36"/>
    </row>
    <row r="45" ht="16.5" spans="1:9">
      <c r="A45" s="36"/>
      <c r="B45" s="36"/>
      <c r="C45" s="36"/>
      <c r="D45" s="36"/>
      <c r="E45" s="36"/>
      <c r="F45" s="36"/>
      <c r="G45" s="36"/>
      <c r="H45" s="36"/>
      <c r="I45" s="36"/>
    </row>
    <row r="46" ht="16.5" spans="1:9">
      <c r="A46" s="36"/>
      <c r="B46" s="36"/>
      <c r="C46" s="36"/>
      <c r="D46" s="36"/>
      <c r="E46" s="36"/>
      <c r="F46" s="36"/>
      <c r="G46" s="36"/>
      <c r="H46" s="36"/>
      <c r="I46" s="36"/>
    </row>
    <row r="47" ht="16.5" spans="1:9">
      <c r="A47" s="36"/>
      <c r="B47" s="36"/>
      <c r="C47" s="36"/>
      <c r="D47" s="36"/>
      <c r="E47" s="36"/>
      <c r="F47" s="36"/>
      <c r="G47" s="36"/>
      <c r="H47" s="36"/>
      <c r="I47" s="36"/>
    </row>
    <row r="48" ht="16.5" spans="1:9">
      <c r="A48" s="36"/>
      <c r="B48" s="36"/>
      <c r="C48" s="36"/>
      <c r="D48" s="36"/>
      <c r="E48" s="36"/>
      <c r="F48" s="36"/>
      <c r="G48" s="36"/>
      <c r="H48" s="36"/>
      <c r="I48" s="36"/>
    </row>
    <row r="49" ht="16.5" spans="1:9">
      <c r="A49" s="36"/>
      <c r="B49" s="36"/>
      <c r="C49" s="36"/>
      <c r="D49" s="36"/>
      <c r="E49" s="36"/>
      <c r="F49" s="36"/>
      <c r="G49" s="36"/>
      <c r="H49" s="36"/>
      <c r="I49" s="36"/>
    </row>
    <row r="50" ht="16.5" spans="1:9">
      <c r="A50" s="36"/>
      <c r="B50" s="36"/>
      <c r="C50" s="36"/>
      <c r="D50" s="36"/>
      <c r="E50" s="36"/>
      <c r="F50" s="36"/>
      <c r="G50" s="36"/>
      <c r="H50" s="36"/>
      <c r="I50" s="36"/>
    </row>
  </sheetData>
  <mergeCells count="11">
    <mergeCell ref="A6:I6"/>
    <mergeCell ref="D12:I12"/>
    <mergeCell ref="D13:I13"/>
    <mergeCell ref="D20:I20"/>
    <mergeCell ref="D21:I21"/>
    <mergeCell ref="B35:C35"/>
    <mergeCell ref="B36:C36"/>
    <mergeCell ref="B37:C37"/>
    <mergeCell ref="B38:C38"/>
    <mergeCell ref="A40:G40"/>
    <mergeCell ref="A42:I42"/>
  </mergeCells>
  <printOptions horizontalCentered="1" verticalCentered="1"/>
  <pageMargins left="0.511811023622047" right="0.511811023622047" top="0.78740157480315" bottom="0.78740157480315" header="0.31496062992126" footer="0.31496062992126"/>
  <pageSetup paperSize="9" scale="49" orientation="landscape"/>
  <headerFooter/>
  <colBreaks count="1" manualBreakCount="1">
    <brk id="9" max="1048575" man="1"/>
  </colBreaks>
  <ignoredErrors>
    <ignoredError sqref="C25:D25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topLeftCell="A4" workbookViewId="0">
      <selection activeCell="I16" sqref="I16"/>
    </sheetView>
  </sheetViews>
  <sheetFormatPr defaultColWidth="9" defaultRowHeight="15"/>
  <cols>
    <col min="1" max="1" width="26.5714285714286" customWidth="1"/>
    <col min="2" max="2" width="17.8571428571429" customWidth="1"/>
    <col min="3" max="3" width="62.2857142857143" customWidth="1"/>
    <col min="4" max="4" width="17.8571428571429" customWidth="1"/>
    <col min="5" max="5" width="15.2857142857143" customWidth="1"/>
    <col min="6" max="6" width="16.1428571428571" customWidth="1"/>
    <col min="7" max="7" width="20.5714285714286" customWidth="1"/>
  </cols>
  <sheetData>
    <row r="1" ht="81.75" customHeight="1" spans="1:7">
      <c r="A1" s="1"/>
      <c r="B1" s="1"/>
      <c r="C1" s="1"/>
      <c r="D1" s="1"/>
      <c r="E1" s="1"/>
      <c r="F1" s="1"/>
      <c r="G1" s="1"/>
    </row>
    <row r="2" ht="18.75" spans="1:7">
      <c r="A2" s="1"/>
      <c r="B2" s="1"/>
      <c r="C2" s="1"/>
      <c r="D2" s="1"/>
      <c r="E2" s="1"/>
      <c r="F2" s="1"/>
      <c r="G2" s="1"/>
    </row>
    <row r="3" ht="18" spans="1:7">
      <c r="A3" s="2" t="s">
        <v>0</v>
      </c>
      <c r="B3" s="3"/>
      <c r="C3" s="4"/>
      <c r="D3" s="5"/>
      <c r="E3" s="6" t="s">
        <v>139</v>
      </c>
      <c r="F3" s="7"/>
      <c r="G3" s="8"/>
    </row>
    <row r="4" ht="18" spans="1:7">
      <c r="A4" s="9" t="s">
        <v>2</v>
      </c>
      <c r="B4" s="10"/>
      <c r="C4" s="11"/>
      <c r="D4" s="12"/>
      <c r="E4" s="13" t="s">
        <v>140</v>
      </c>
      <c r="F4" s="14"/>
      <c r="G4" s="15"/>
    </row>
    <row r="5" ht="18.75" spans="1:7">
      <c r="A5" s="16" t="s">
        <v>141</v>
      </c>
      <c r="B5" s="17"/>
      <c r="C5" s="17"/>
      <c r="D5" s="17"/>
      <c r="E5" s="17"/>
      <c r="F5" s="17"/>
      <c r="G5" s="18"/>
    </row>
    <row r="6" ht="18" spans="1:7">
      <c r="A6" s="19"/>
      <c r="B6" s="20"/>
      <c r="C6" s="20"/>
      <c r="D6" s="20"/>
      <c r="E6" s="20"/>
      <c r="F6" s="20"/>
      <c r="G6" s="20"/>
    </row>
    <row r="7" ht="15.75" spans="1:7">
      <c r="A7" s="21" t="s">
        <v>142</v>
      </c>
      <c r="B7" s="21"/>
      <c r="C7" s="21"/>
      <c r="D7" s="21"/>
      <c r="E7" s="21"/>
      <c r="F7" s="21"/>
      <c r="G7" s="21"/>
    </row>
    <row r="8" ht="31.5" spans="1:7">
      <c r="A8" s="22" t="s">
        <v>47</v>
      </c>
      <c r="B8" s="22" t="s">
        <v>49</v>
      </c>
      <c r="C8" s="22" t="s">
        <v>143</v>
      </c>
      <c r="D8" s="23" t="s">
        <v>144</v>
      </c>
      <c r="E8" s="23" t="s">
        <v>52</v>
      </c>
      <c r="F8" s="22" t="s">
        <v>145</v>
      </c>
      <c r="G8" s="22" t="s">
        <v>146</v>
      </c>
    </row>
    <row r="9" ht="15.75" spans="1:7">
      <c r="A9" s="22" t="s">
        <v>147</v>
      </c>
      <c r="B9" s="24" t="s">
        <v>148</v>
      </c>
      <c r="C9" s="24"/>
      <c r="D9" s="24"/>
      <c r="E9" s="24"/>
      <c r="F9" s="24"/>
      <c r="G9" s="24"/>
    </row>
    <row r="10" ht="69.75" customHeight="1" spans="1:7">
      <c r="A10" s="25" t="s">
        <v>20</v>
      </c>
      <c r="B10" s="25">
        <v>90778</v>
      </c>
      <c r="C10" s="26" t="s">
        <v>149</v>
      </c>
      <c r="D10" s="25" t="s">
        <v>150</v>
      </c>
      <c r="E10" s="25">
        <v>24</v>
      </c>
      <c r="F10" s="27">
        <v>97.82</v>
      </c>
      <c r="G10" s="27">
        <f>E10*F10</f>
        <v>2347.68</v>
      </c>
    </row>
    <row r="11" ht="64.5" customHeight="1" spans="1:7">
      <c r="A11" s="25" t="s">
        <v>151</v>
      </c>
      <c r="B11" s="25">
        <v>90781</v>
      </c>
      <c r="C11" s="26" t="s">
        <v>152</v>
      </c>
      <c r="D11" s="25" t="s">
        <v>150</v>
      </c>
      <c r="E11" s="25">
        <v>192</v>
      </c>
      <c r="F11" s="27">
        <v>49.59</v>
      </c>
      <c r="G11" s="27">
        <f>E11*F11</f>
        <v>9521.28</v>
      </c>
    </row>
    <row r="12" ht="15.75" spans="1:7">
      <c r="A12" s="28"/>
      <c r="B12" s="28"/>
      <c r="C12" s="28"/>
      <c r="D12" s="29" t="s">
        <v>37</v>
      </c>
      <c r="E12" s="29"/>
      <c r="F12" s="29"/>
      <c r="G12" s="30">
        <f>SUM(G10:G11)</f>
        <v>11868.96</v>
      </c>
    </row>
    <row r="13" ht="18" spans="1:7">
      <c r="A13" s="31"/>
      <c r="B13" s="31"/>
      <c r="C13" s="31"/>
      <c r="D13" s="32"/>
      <c r="E13" s="32"/>
      <c r="F13" s="32"/>
      <c r="G13" s="33"/>
    </row>
    <row r="14" ht="18" spans="1:7">
      <c r="A14" s="34" t="s">
        <v>153</v>
      </c>
      <c r="B14" s="34"/>
      <c r="C14" s="34"/>
      <c r="D14" s="34"/>
      <c r="E14" s="34"/>
      <c r="F14" s="34"/>
      <c r="G14" s="34"/>
    </row>
    <row r="15" ht="18" spans="1:7">
      <c r="A15" s="34" t="s">
        <v>154</v>
      </c>
      <c r="B15" s="34"/>
      <c r="C15" s="34"/>
      <c r="D15" s="34"/>
      <c r="E15" s="34"/>
      <c r="F15" s="34"/>
      <c r="G15" s="34"/>
    </row>
    <row r="16" ht="18" spans="1:7">
      <c r="A16" s="34"/>
      <c r="B16" s="34"/>
      <c r="C16" s="34"/>
      <c r="D16" s="34"/>
      <c r="E16" s="34"/>
      <c r="F16" s="34"/>
      <c r="G16" s="34"/>
    </row>
    <row r="17" ht="18" spans="1:7">
      <c r="A17" s="1"/>
      <c r="B17" s="1"/>
      <c r="C17" s="1"/>
      <c r="D17" s="1"/>
      <c r="E17" s="1"/>
      <c r="F17" s="1"/>
      <c r="G17" s="1"/>
    </row>
    <row r="18" ht="18" spans="1:7">
      <c r="A18" s="35" t="s">
        <v>155</v>
      </c>
      <c r="B18" s="35"/>
      <c r="C18" s="35"/>
      <c r="D18" s="35"/>
      <c r="E18" s="35"/>
      <c r="F18" s="35"/>
      <c r="G18" s="35"/>
    </row>
    <row r="19" ht="18" spans="1:7">
      <c r="A19" s="1"/>
      <c r="B19" s="1"/>
      <c r="C19" s="1"/>
      <c r="D19" s="1"/>
      <c r="E19" s="1"/>
      <c r="F19" s="1"/>
      <c r="G19" s="1"/>
    </row>
    <row r="20" ht="16.5" spans="1:9">
      <c r="A20" s="36"/>
      <c r="B20" s="36"/>
      <c r="C20" s="36"/>
      <c r="D20" s="36"/>
      <c r="E20" s="36"/>
      <c r="F20" s="36"/>
      <c r="G20" s="36"/>
      <c r="H20" s="36"/>
      <c r="I20" s="36"/>
    </row>
    <row r="21" ht="16.5" spans="1:9">
      <c r="A21" s="36"/>
      <c r="B21" s="36"/>
      <c r="C21" s="36"/>
      <c r="D21" s="36"/>
      <c r="E21" s="36"/>
      <c r="F21" s="36"/>
      <c r="G21" s="36"/>
      <c r="H21" s="36"/>
      <c r="I21" s="36"/>
    </row>
    <row r="22" ht="18" spans="1:10">
      <c r="A22" s="36"/>
      <c r="B22" s="36"/>
      <c r="C22" s="36"/>
      <c r="D22" s="36"/>
      <c r="E22" s="37"/>
      <c r="F22" s="37"/>
      <c r="G22" s="38"/>
      <c r="H22" s="37"/>
      <c r="I22" s="37"/>
      <c r="J22" s="40"/>
    </row>
    <row r="23" ht="16.5" spans="1:10">
      <c r="A23" s="36"/>
      <c r="B23" s="36"/>
      <c r="C23" s="36"/>
      <c r="D23" s="36"/>
      <c r="E23" s="37"/>
      <c r="F23" s="37"/>
      <c r="G23" s="39"/>
      <c r="H23" s="37"/>
      <c r="I23" s="37"/>
      <c r="J23" s="40"/>
    </row>
    <row r="24" ht="16.5" spans="1:10">
      <c r="A24" s="36"/>
      <c r="B24" s="36"/>
      <c r="C24" s="36"/>
      <c r="D24" s="36"/>
      <c r="E24" s="37"/>
      <c r="F24" s="37"/>
      <c r="G24" s="39"/>
      <c r="H24" s="37"/>
      <c r="I24" s="37"/>
      <c r="J24" s="40"/>
    </row>
    <row r="25" spans="5:10">
      <c r="E25" s="40"/>
      <c r="F25" s="40"/>
      <c r="G25" s="40"/>
      <c r="H25" s="40"/>
      <c r="I25" s="40"/>
      <c r="J25" s="40"/>
    </row>
  </sheetData>
  <mergeCells count="6">
    <mergeCell ref="A7:G7"/>
    <mergeCell ref="B9:G9"/>
    <mergeCell ref="D12:F12"/>
    <mergeCell ref="A14:G14"/>
    <mergeCell ref="A15:G15"/>
    <mergeCell ref="A18:G18"/>
  </mergeCells>
  <printOptions horizontalCentered="1" verticalCentered="1"/>
  <pageMargins left="0.511811023622047" right="0.511811023622047" top="0.78740157480315" bottom="0.78740157480315" header="0.31496062992126" footer="0.31496062992126"/>
  <pageSetup paperSize="9" scale="7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META 1</vt:lpstr>
      <vt:lpstr>Orca</vt:lpstr>
      <vt:lpstr>Mem. Calc.</vt:lpstr>
      <vt:lpstr>CRONOGRAMA</vt:lpstr>
      <vt:lpstr>ADM LOCAL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Soiurb</dc:creator>
  <cp:lastModifiedBy>Soiurb</cp:lastModifiedBy>
  <dcterms:created xsi:type="dcterms:W3CDTF">2022-06-15T13:28:00Z</dcterms:created>
  <cp:lastPrinted>2023-01-13T18:01:00Z</cp:lastPrinted>
  <dcterms:modified xsi:type="dcterms:W3CDTF">2023-03-06T14:19:00Z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B3205A8A5298488584AC57466CCDE8C6</vt:lpwstr>
  </property>
  <property fmtid="{D5CDD505-2E9C-101B-9397-08002B2CF9AE}" pid="3" name="KSOProductBuildVer">
    <vt:lpwstr>1046-11.2.0.11380</vt:lpwstr>
  </property>
</Properties>
</file>